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D3F06AAA-1C16-410F-B449-D2F3BFD88990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H1693" i="1" a="1"/>
  <c r="H1693" i="1" s="1"/>
  <c r="K1693" i="1" a="1"/>
  <c r="K1693" i="1"/>
  <c r="J1693" i="1" a="1"/>
  <c r="J1693" i="1" s="1"/>
  <c r="F1693" i="1" a="1"/>
  <c r="F1693" i="1" s="1"/>
  <c r="Q1693" i="1" a="1"/>
  <c r="Q1693" i="1"/>
  <c r="L1693" i="1" a="1"/>
  <c r="L1693" i="1" s="1"/>
  <c r="I1693" i="1" a="1"/>
  <c r="I1693" i="1" s="1"/>
  <c r="O1693" i="1" a="1"/>
  <c r="O1693" i="1"/>
  <c r="P1693" i="1" a="1"/>
  <c r="P1693" i="1"/>
  <c r="N1693" i="1" a="1"/>
  <c r="N1693" i="1" s="1"/>
  <c r="G1693" i="1" a="1"/>
  <c r="G1693" i="1"/>
  <c r="M1693" i="1" a="1"/>
  <c r="M1693" i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K1374" i="1" a="1"/>
  <c r="K1374" i="1"/>
  <c r="F1374" i="1" a="1"/>
  <c r="F1374" i="1" s="1"/>
  <c r="M1373" i="1" a="1"/>
  <c r="M1373" i="1" s="1"/>
  <c r="L1374" i="1" a="1"/>
  <c r="L1374" i="1" s="1"/>
  <c r="Q1374" i="1" a="1"/>
  <c r="Q1374" i="1"/>
  <c r="O1374" i="1" a="1"/>
  <c r="O1374" i="1" s="1"/>
  <c r="Q1373" i="1" a="1"/>
  <c r="Q1373" i="1" s="1"/>
  <c r="N1373" i="1" a="1"/>
  <c r="N1373" i="1"/>
  <c r="H1374" i="1" a="1"/>
  <c r="H1374" i="1" s="1"/>
  <c r="P1373" i="1" a="1"/>
  <c r="P1373" i="1" s="1"/>
  <c r="J1374" i="1" a="1"/>
  <c r="J1374" i="1" s="1"/>
  <c r="I1374" i="1" a="1"/>
  <c r="I1374" i="1" s="1"/>
  <c r="G1374" i="1" a="1"/>
  <c r="G1374" i="1" s="1"/>
  <c r="P1374" i="1" a="1"/>
  <c r="P1374" i="1"/>
  <c r="O1373" i="1" a="1"/>
  <c r="O1373" i="1" s="1"/>
  <c r="N1374" i="1" a="1"/>
  <c r="N1374" i="1" s="1"/>
  <c r="M1374" i="1" a="1"/>
  <c r="M1374" i="1"/>
  <c r="K1373" i="1" a="1"/>
  <c r="K1373" i="1" s="1"/>
  <c r="I1373" i="1" a="1"/>
  <c r="I1373" i="1" s="1"/>
  <c r="H1373" i="1" a="1"/>
  <c r="H1373" i="1"/>
  <c r="M1372" i="1" a="1"/>
  <c r="M1372" i="1" s="1"/>
  <c r="I1372" i="1" a="1"/>
  <c r="I1372" i="1" s="1"/>
  <c r="G1373" i="1" a="1"/>
  <c r="G1373" i="1" s="1"/>
  <c r="F1373" i="1" a="1"/>
  <c r="F1373" i="1" s="1"/>
  <c r="Q1372" i="1" a="1"/>
  <c r="Q1372" i="1" s="1"/>
  <c r="G1372" i="1" a="1"/>
  <c r="G1372" i="1" s="1"/>
  <c r="P1372" i="1" a="1"/>
  <c r="P1372" i="1" s="1"/>
  <c r="P1371" i="1" a="1"/>
  <c r="P1371" i="1" s="1"/>
  <c r="J1372" i="1" a="1"/>
  <c r="J1372" i="1"/>
  <c r="J1371" i="1" a="1"/>
  <c r="J1371" i="1" s="1"/>
  <c r="O1372" i="1" a="1"/>
  <c r="O1372" i="1" s="1"/>
  <c r="N1372" i="1" a="1"/>
  <c r="N1372" i="1" s="1"/>
  <c r="K1372" i="1" a="1"/>
  <c r="K1372" i="1" s="1"/>
  <c r="O1371" i="1" a="1"/>
  <c r="O1371" i="1" s="1"/>
  <c r="K1371" i="1" a="1"/>
  <c r="K1371" i="1"/>
  <c r="I1371" i="1" a="1"/>
  <c r="I1371" i="1" s="1"/>
  <c r="J1373" i="1" a="1"/>
  <c r="J1373" i="1" s="1"/>
  <c r="Q1371" i="1" a="1"/>
  <c r="Q1371" i="1"/>
  <c r="M1371" i="1" a="1"/>
  <c r="M1371" i="1" s="1"/>
  <c r="F1372" i="1" a="1"/>
  <c r="F1372" i="1" s="1"/>
  <c r="L1373" i="1" a="1"/>
  <c r="L1373" i="1" s="1"/>
  <c r="L1372" i="1" a="1"/>
  <c r="L1372" i="1" s="1"/>
  <c r="L1371" i="1" a="1"/>
  <c r="L1371" i="1" s="1"/>
  <c r="H1372" i="1" a="1"/>
  <c r="H1372" i="1" s="1"/>
  <c r="N1371" i="1" a="1"/>
  <c r="N1371" i="1"/>
  <c r="H1371" i="1" a="1"/>
  <c r="H1371" i="1" s="1"/>
  <c r="G1371" i="1" a="1"/>
  <c r="G1371" i="1" s="1"/>
  <c r="F1371" i="1" a="1"/>
  <c r="F1371" i="1" s="1"/>
  <c r="J1416" i="1" a="1"/>
  <c r="J1416" i="1" s="1"/>
  <c r="H1416" i="1" a="1"/>
  <c r="H1416" i="1"/>
  <c r="O1416" i="1" a="1"/>
  <c r="O1416" i="1" s="1"/>
  <c r="G1416" i="1" a="1"/>
  <c r="G1416" i="1"/>
  <c r="N1416" i="1" a="1"/>
  <c r="N1416" i="1"/>
  <c r="M1416" i="1" a="1"/>
  <c r="M1416" i="1" s="1"/>
  <c r="L1416" i="1" a="1"/>
  <c r="L1416" i="1" s="1"/>
  <c r="K1416" i="1" a="1"/>
  <c r="K1416" i="1" s="1"/>
  <c r="I1416" i="1" a="1"/>
  <c r="I1416" i="1" s="1"/>
  <c r="F1416" i="1" a="1"/>
  <c r="F1416" i="1" s="1"/>
  <c r="Q1410" i="1" a="1"/>
  <c r="Q1410" i="1"/>
  <c r="Q1409" i="1" a="1"/>
  <c r="Q1409" i="1"/>
  <c r="N1408" i="1" a="1"/>
  <c r="N1408" i="1" s="1"/>
  <c r="I1408" i="1" a="1"/>
  <c r="I1408" i="1" s="1"/>
  <c r="N1409" i="1" a="1"/>
  <c r="N1409" i="1" s="1"/>
  <c r="O1409" i="1" a="1"/>
  <c r="O1409" i="1" s="1"/>
  <c r="M1409" i="1" a="1"/>
  <c r="M1409" i="1" s="1"/>
  <c r="G1409" i="1" a="1"/>
  <c r="G1409" i="1"/>
  <c r="H1408" i="1" a="1"/>
  <c r="H1408" i="1"/>
  <c r="F1410" i="1" a="1"/>
  <c r="F1410" i="1"/>
  <c r="K1409" i="1" a="1"/>
  <c r="K1409" i="1" s="1"/>
  <c r="L1408" i="1" a="1"/>
  <c r="L1408" i="1" s="1"/>
  <c r="Q1407" i="1" a="1"/>
  <c r="Q1407" i="1" s="1"/>
  <c r="P1408" i="1" a="1"/>
  <c r="P1408" i="1" s="1"/>
  <c r="J1409" i="1" a="1"/>
  <c r="J1409" i="1"/>
  <c r="I1409" i="1" a="1"/>
  <c r="I1409" i="1"/>
  <c r="M1408" i="1" a="1"/>
  <c r="M1408" i="1"/>
  <c r="H1409" i="1" a="1"/>
  <c r="H1409" i="1" s="1"/>
  <c r="L1409" i="1" a="1"/>
  <c r="L1409" i="1" s="1"/>
  <c r="P1407" i="1" a="1"/>
  <c r="P1407" i="1" s="1"/>
  <c r="O1408" i="1" a="1"/>
  <c r="O1408" i="1" s="1"/>
  <c r="G1408" i="1" a="1"/>
  <c r="G1408" i="1"/>
  <c r="K1408" i="1" a="1"/>
  <c r="K1408" i="1"/>
  <c r="N1407" i="1" a="1"/>
  <c r="N1407" i="1"/>
  <c r="P1410" i="1" a="1"/>
  <c r="P1410" i="1"/>
  <c r="O1410" i="1" a="1"/>
  <c r="O1410" i="1" s="1"/>
  <c r="N1410" i="1" a="1"/>
  <c r="N1410" i="1" s="1"/>
  <c r="M1410" i="1" a="1"/>
  <c r="M1410" i="1" s="1"/>
  <c r="L1410" i="1" a="1"/>
  <c r="L1410" i="1"/>
  <c r="K1410" i="1" a="1"/>
  <c r="K1410" i="1"/>
  <c r="F1409" i="1" a="1"/>
  <c r="F1409" i="1"/>
  <c r="Q1408" i="1" a="1"/>
  <c r="Q1408" i="1" s="1"/>
  <c r="J1410" i="1" a="1"/>
  <c r="J1410" i="1" s="1"/>
  <c r="I1410" i="1" a="1"/>
  <c r="I1410" i="1" s="1"/>
  <c r="P1409" i="1" a="1"/>
  <c r="P1409" i="1" s="1"/>
  <c r="J1408" i="1" a="1"/>
  <c r="J1408" i="1"/>
  <c r="O1407" i="1" a="1"/>
  <c r="O1407" i="1"/>
  <c r="F1408" i="1" a="1"/>
  <c r="F1408" i="1"/>
  <c r="H1410" i="1" a="1"/>
  <c r="H1410" i="1"/>
  <c r="G1410" i="1" a="1"/>
  <c r="G1410" i="1" s="1"/>
  <c r="I1407" i="1" a="1"/>
  <c r="I1407" i="1" s="1"/>
  <c r="G1407" i="1" a="1"/>
  <c r="G1407" i="1" s="1"/>
  <c r="M1407" i="1" a="1"/>
  <c r="M1407" i="1"/>
  <c r="J1407" i="1" a="1"/>
  <c r="J1407" i="1"/>
  <c r="L1407" i="1" a="1"/>
  <c r="L1407" i="1"/>
  <c r="K1407" i="1" a="1"/>
  <c r="K1407" i="1"/>
  <c r="H1407" i="1" a="1"/>
  <c r="H1407" i="1" s="1"/>
  <c r="F1407" i="1" a="1"/>
  <c r="F1407" i="1" s="1"/>
  <c r="Q1405" i="1" a="1"/>
  <c r="Q1405" i="1" s="1"/>
  <c r="P1405" i="1" a="1"/>
  <c r="P1405" i="1" s="1"/>
  <c r="L1404" i="1" a="1"/>
  <c r="L1404" i="1"/>
  <c r="P1404" i="1" a="1"/>
  <c r="P1404" i="1"/>
  <c r="H1405" i="1" a="1"/>
  <c r="H1405" i="1"/>
  <c r="O1405" i="1" a="1"/>
  <c r="O1405" i="1"/>
  <c r="N1405" i="1" a="1"/>
  <c r="N1405" i="1" s="1"/>
  <c r="M1405" i="1" a="1"/>
  <c r="M1405" i="1" s="1"/>
  <c r="J1405" i="1" a="1"/>
  <c r="J1405" i="1"/>
  <c r="K1405" i="1" a="1"/>
  <c r="K1405" i="1"/>
  <c r="I1405" i="1" a="1"/>
  <c r="I1405" i="1" s="1"/>
  <c r="N1404" i="1" a="1"/>
  <c r="N1404" i="1"/>
  <c r="M1404" i="1" a="1"/>
  <c r="M1404" i="1"/>
  <c r="I1404" i="1" a="1"/>
  <c r="I1404" i="1" s="1"/>
  <c r="J1404" i="1" a="1"/>
  <c r="J1404" i="1" s="1"/>
  <c r="L1405" i="1" a="1"/>
  <c r="L1405" i="1"/>
  <c r="Q1404" i="1" a="1"/>
  <c r="Q1404" i="1" s="1"/>
  <c r="F1405" i="1" a="1"/>
  <c r="F1405" i="1"/>
  <c r="O1404" i="1" a="1"/>
  <c r="O1404" i="1"/>
  <c r="G1405" i="1" a="1"/>
  <c r="G1405" i="1"/>
  <c r="K1404" i="1" a="1"/>
  <c r="K1404" i="1"/>
  <c r="L1401" i="1" a="1"/>
  <c r="L1401" i="1" s="1"/>
  <c r="H1404" i="1" a="1"/>
  <c r="H1404" i="1"/>
  <c r="N1401" i="1" a="1"/>
  <c r="N1401" i="1"/>
  <c r="L1403" i="1" a="1"/>
  <c r="L1403" i="1"/>
  <c r="N1403" i="1" a="1"/>
  <c r="N1403" i="1" s="1"/>
  <c r="I1402" i="1" a="1"/>
  <c r="I1402" i="1"/>
  <c r="F1403" i="1" a="1"/>
  <c r="F1403" i="1"/>
  <c r="H1401" i="1" a="1"/>
  <c r="H1401" i="1" s="1"/>
  <c r="J1402" i="1" a="1"/>
  <c r="J1402" i="1"/>
  <c r="P1402" i="1" a="1"/>
  <c r="P1402" i="1"/>
  <c r="G1404" i="1" a="1"/>
  <c r="G1404" i="1" s="1"/>
  <c r="P1403" i="1" a="1"/>
  <c r="P1403" i="1"/>
  <c r="K1403" i="1" a="1"/>
  <c r="K1403" i="1"/>
  <c r="Q1402" i="1" a="1"/>
  <c r="Q1402" i="1"/>
  <c r="G1402" i="1" a="1"/>
  <c r="G1402" i="1" s="1"/>
  <c r="O1401" i="1" a="1"/>
  <c r="O1401" i="1" s="1"/>
  <c r="F1402" i="1" a="1"/>
  <c r="F1402" i="1"/>
  <c r="G1401" i="1" a="1"/>
  <c r="G1401" i="1"/>
  <c r="F1401" i="1" a="1"/>
  <c r="F1401" i="1"/>
  <c r="F1404" i="1" a="1"/>
  <c r="F1404" i="1" s="1"/>
  <c r="N1402" i="1" a="1"/>
  <c r="N1402" i="1" s="1"/>
  <c r="H1402" i="1" a="1"/>
  <c r="H1402" i="1" s="1"/>
  <c r="Q1403" i="1" a="1"/>
  <c r="Q1403" i="1"/>
  <c r="O1403" i="1" a="1"/>
  <c r="O1403" i="1"/>
  <c r="M1402" i="1" a="1"/>
  <c r="M1402" i="1"/>
  <c r="M1403" i="1" a="1"/>
  <c r="M1403" i="1" s="1"/>
  <c r="I1403" i="1" a="1"/>
  <c r="I1403" i="1"/>
  <c r="M1401" i="1" a="1"/>
  <c r="M1401" i="1"/>
  <c r="G1403" i="1" a="1"/>
  <c r="G1403" i="1" s="1"/>
  <c r="O1402" i="1" a="1"/>
  <c r="O1402" i="1" s="1"/>
  <c r="J1401" i="1" a="1"/>
  <c r="J1401" i="1" s="1"/>
  <c r="P1401" i="1" a="1"/>
  <c r="P1401" i="1"/>
  <c r="K1402" i="1" a="1"/>
  <c r="K1402" i="1"/>
  <c r="J1403" i="1" a="1"/>
  <c r="J1403" i="1"/>
  <c r="H1403" i="1" a="1"/>
  <c r="H1403" i="1" s="1"/>
  <c r="L1402" i="1" a="1"/>
  <c r="L1402" i="1" s="1"/>
  <c r="Q1401" i="1" a="1"/>
  <c r="Q1401" i="1"/>
  <c r="K1401" i="1" a="1"/>
  <c r="K1401" i="1"/>
  <c r="I1401" i="1" a="1"/>
  <c r="I1401" i="1"/>
  <c r="Q1494" i="1" a="1"/>
  <c r="Q1494" i="1"/>
  <c r="N1499" i="1" a="1"/>
  <c r="N1499" i="1" s="1"/>
  <c r="G1499" i="1" a="1"/>
  <c r="G1499" i="1"/>
  <c r="P1500" i="1" a="1"/>
  <c r="P1500" i="1" s="1"/>
  <c r="K1500" i="1" a="1"/>
  <c r="K1500" i="1"/>
  <c r="P1494" i="1" a="1"/>
  <c r="P1494" i="1" s="1"/>
  <c r="F1500" i="1" a="1"/>
  <c r="F1500" i="1" s="1"/>
  <c r="P1499" i="1" a="1"/>
  <c r="P1499" i="1"/>
  <c r="O1499" i="1" a="1"/>
  <c r="O1499" i="1"/>
  <c r="F1499" i="1" a="1"/>
  <c r="F1499" i="1"/>
  <c r="M1500" i="1" a="1"/>
  <c r="M1500" i="1" s="1"/>
  <c r="Q1501" i="1" a="1"/>
  <c r="Q1501" i="1"/>
  <c r="O1502" i="1" a="1"/>
  <c r="O1502" i="1"/>
  <c r="L1499" i="1" a="1"/>
  <c r="L1499" i="1"/>
  <c r="G1502" i="1" a="1"/>
  <c r="G1502" i="1"/>
  <c r="H1499" i="1" a="1"/>
  <c r="H1499" i="1"/>
  <c r="I1500" i="1" a="1"/>
  <c r="I1500" i="1" s="1"/>
  <c r="Q1499" i="1" a="1"/>
  <c r="Q1499" i="1" s="1"/>
  <c r="N1502" i="1" a="1"/>
  <c r="N1502" i="1" s="1"/>
  <c r="M1502" i="1" a="1"/>
  <c r="M1502" i="1"/>
  <c r="Q1500" i="1" a="1"/>
  <c r="Q1500" i="1" s="1"/>
  <c r="L1502" i="1" a="1"/>
  <c r="L1502" i="1" s="1"/>
  <c r="K1502" i="1" a="1"/>
  <c r="K1502" i="1"/>
  <c r="I1502" i="1" a="1"/>
  <c r="I1502" i="1"/>
  <c r="O1501" i="1" a="1"/>
  <c r="O1501" i="1" s="1"/>
  <c r="L1500" i="1" a="1"/>
  <c r="L1500" i="1"/>
  <c r="J1502" i="1" a="1"/>
  <c r="J1502" i="1" s="1"/>
  <c r="F1501" i="1" a="1"/>
  <c r="F1501" i="1" s="1"/>
  <c r="N1500" i="1" a="1"/>
  <c r="N1500" i="1"/>
  <c r="J1500" i="1" a="1"/>
  <c r="J1500" i="1"/>
  <c r="M1499" i="1" a="1"/>
  <c r="M1499" i="1"/>
  <c r="J1499" i="1" a="1"/>
  <c r="J1499" i="1" s="1"/>
  <c r="I1499" i="1" a="1"/>
  <c r="I1499" i="1" s="1"/>
  <c r="O1500" i="1" a="1"/>
  <c r="O1500" i="1" s="1"/>
  <c r="O1494" i="1" a="1"/>
  <c r="O1494" i="1"/>
  <c r="H1502" i="1" a="1"/>
  <c r="H1502" i="1" s="1"/>
  <c r="K1499" i="1" a="1"/>
  <c r="K1499" i="1" s="1"/>
  <c r="I1501" i="1" a="1"/>
  <c r="I1501" i="1" s="1"/>
  <c r="G1500" i="1" a="1"/>
  <c r="G1500" i="1" s="1"/>
  <c r="F1502" i="1" a="1"/>
  <c r="F1502" i="1" s="1"/>
  <c r="P1501" i="1" a="1"/>
  <c r="P1501" i="1"/>
  <c r="N1501" i="1" a="1"/>
  <c r="N1501" i="1" s="1"/>
  <c r="H1500" i="1" a="1"/>
  <c r="H1500" i="1" s="1"/>
  <c r="M1501" i="1" a="1"/>
  <c r="M1501" i="1"/>
  <c r="L1501" i="1" a="1"/>
  <c r="L1501" i="1"/>
  <c r="K1501" i="1" a="1"/>
  <c r="K1501" i="1" s="1"/>
  <c r="J1501" i="1" a="1"/>
  <c r="J1501" i="1" s="1"/>
  <c r="H1501" i="1" a="1"/>
  <c r="H1501" i="1" s="1"/>
  <c r="G1501" i="1" a="1"/>
  <c r="G1501" i="1" s="1"/>
  <c r="F1494" i="1" a="1"/>
  <c r="F1494" i="1"/>
  <c r="L1487" i="1" a="1"/>
  <c r="L1487" i="1" s="1"/>
  <c r="N1485" i="1" a="1"/>
  <c r="N1485" i="1" s="1"/>
  <c r="Q1485" i="1" a="1"/>
  <c r="Q1485" i="1" s="1"/>
  <c r="I1492" i="1" a="1"/>
  <c r="I1492" i="1"/>
  <c r="K1485" i="1" a="1"/>
  <c r="K1485" i="1" s="1"/>
  <c r="N1487" i="1" a="1"/>
  <c r="N1487" i="1"/>
  <c r="Q1487" i="1" a="1"/>
  <c r="Q1487" i="1" s="1"/>
  <c r="P1492" i="1" a="1"/>
  <c r="P1492" i="1" s="1"/>
  <c r="I1485" i="1" a="1"/>
  <c r="I1485" i="1"/>
  <c r="J1485" i="1" a="1"/>
  <c r="J1485" i="1" s="1"/>
  <c r="M1492" i="1" a="1"/>
  <c r="M1492" i="1" s="1"/>
  <c r="K1492" i="1" a="1"/>
  <c r="K1492" i="1"/>
  <c r="M1487" i="1" a="1"/>
  <c r="M1487" i="1" s="1"/>
  <c r="M1485" i="1" a="1"/>
  <c r="M1485" i="1" s="1"/>
  <c r="L1485" i="1" a="1"/>
  <c r="L1485" i="1"/>
  <c r="J1487" i="1" a="1"/>
  <c r="J1487" i="1" s="1"/>
  <c r="F1492" i="1" a="1"/>
  <c r="F1492" i="1" s="1"/>
  <c r="J1492" i="1" a="1"/>
  <c r="J1492" i="1"/>
  <c r="G1487" i="1" a="1"/>
  <c r="G1487" i="1" s="1"/>
  <c r="J1494" i="1" a="1"/>
  <c r="J1494" i="1" s="1"/>
  <c r="L1492" i="1" a="1"/>
  <c r="L1492" i="1"/>
  <c r="H1492" i="1" a="1"/>
  <c r="H1492" i="1" s="1"/>
  <c r="G1492" i="1" a="1"/>
  <c r="G1492" i="1" s="1"/>
  <c r="H1487" i="1" a="1"/>
  <c r="H1487" i="1" s="1"/>
  <c r="O1485" i="1" a="1"/>
  <c r="O1485" i="1"/>
  <c r="I1487" i="1" a="1"/>
  <c r="I1487" i="1" s="1"/>
  <c r="K1487" i="1" a="1"/>
  <c r="K1487" i="1" s="1"/>
  <c r="P1487" i="1" a="1"/>
  <c r="P1487" i="1" s="1"/>
  <c r="F1487" i="1" a="1"/>
  <c r="F1487" i="1" s="1"/>
  <c r="O1487" i="1" a="1"/>
  <c r="O1487" i="1"/>
  <c r="N1494" i="1" a="1"/>
  <c r="N1494" i="1" s="1"/>
  <c r="M1494" i="1" a="1"/>
  <c r="M1494" i="1"/>
  <c r="H1494" i="1" a="1"/>
  <c r="H1494" i="1"/>
  <c r="Q1492" i="1" a="1"/>
  <c r="Q1492" i="1" s="1"/>
  <c r="N1492" i="1" a="1"/>
  <c r="N1492" i="1" s="1"/>
  <c r="L1494" i="1" a="1"/>
  <c r="L1494" i="1"/>
  <c r="O1492" i="1" a="1"/>
  <c r="O1492" i="1" s="1"/>
  <c r="K1494" i="1" a="1"/>
  <c r="K1494" i="1" s="1"/>
  <c r="P1485" i="1" a="1"/>
  <c r="P1485" i="1"/>
  <c r="I1494" i="1" a="1"/>
  <c r="I1494" i="1"/>
  <c r="G1494" i="1" a="1"/>
  <c r="G1494" i="1" s="1"/>
  <c r="H1485" i="1" a="1"/>
  <c r="H1485" i="1" s="1"/>
  <c r="G1485" i="1" a="1"/>
  <c r="G1485" i="1" s="1"/>
  <c r="F1485" i="1" a="1"/>
  <c r="F1485" i="1" s="1"/>
  <c r="L1675" i="1" a="1"/>
  <c r="L1675" i="1" s="1"/>
  <c r="G1674" i="1" a="1"/>
  <c r="G1674" i="1"/>
  <c r="Q1676" i="1" a="1"/>
  <c r="Q1676" i="1"/>
  <c r="O1676" i="1" a="1"/>
  <c r="O1676" i="1"/>
  <c r="N1675" i="1" a="1"/>
  <c r="N1675" i="1" s="1"/>
  <c r="K1676" i="1" a="1"/>
  <c r="K1676" i="1" s="1"/>
  <c r="O1673" i="1" a="1"/>
  <c r="O1673" i="1"/>
  <c r="P1673" i="1" a="1"/>
  <c r="P1673" i="1" s="1"/>
  <c r="K1675" i="1" a="1"/>
  <c r="K1675" i="1"/>
  <c r="N1673" i="1" a="1"/>
  <c r="N1673" i="1"/>
  <c r="O1674" i="1" a="1"/>
  <c r="O1674" i="1"/>
  <c r="I1675" i="1" a="1"/>
  <c r="I1675" i="1" s="1"/>
  <c r="L1674" i="1" a="1"/>
  <c r="L1674" i="1" s="1"/>
  <c r="K1673" i="1" a="1"/>
  <c r="K1673" i="1" s="1"/>
  <c r="L1673" i="1" a="1"/>
  <c r="L1673" i="1" s="1"/>
  <c r="I1674" i="1" a="1"/>
  <c r="I1674" i="1"/>
  <c r="P1676" i="1" a="1"/>
  <c r="P1676" i="1"/>
  <c r="M1676" i="1" a="1"/>
  <c r="M1676" i="1"/>
  <c r="H1676" i="1" a="1"/>
  <c r="H1676" i="1" s="1"/>
  <c r="M1675" i="1" a="1"/>
  <c r="M1675" i="1" s="1"/>
  <c r="G1676" i="1" a="1"/>
  <c r="G1676" i="1" s="1"/>
  <c r="O1675" i="1" a="1"/>
  <c r="O1675" i="1" s="1"/>
  <c r="N1674" i="1" a="1"/>
  <c r="N1674" i="1" s="1"/>
  <c r="G1675" i="1" a="1"/>
  <c r="G1675" i="1"/>
  <c r="J1675" i="1" a="1"/>
  <c r="J1675" i="1"/>
  <c r="H1675" i="1" a="1"/>
  <c r="H1675" i="1"/>
  <c r="F1675" i="1" a="1"/>
  <c r="F1675" i="1" s="1"/>
  <c r="Q1673" i="1" a="1"/>
  <c r="Q1673" i="1" s="1"/>
  <c r="K1674" i="1" a="1"/>
  <c r="K1674" i="1" s="1"/>
  <c r="J1674" i="1" a="1"/>
  <c r="J1674" i="1"/>
  <c r="P1675" i="1" a="1"/>
  <c r="P1675" i="1"/>
  <c r="I1676" i="1" a="1"/>
  <c r="I1676" i="1"/>
  <c r="Q1675" i="1" a="1"/>
  <c r="Q1675" i="1"/>
  <c r="J1676" i="1" a="1"/>
  <c r="J1676" i="1" s="1"/>
  <c r="M1673" i="1" a="1"/>
  <c r="M1673" i="1" s="1"/>
  <c r="F1676" i="1" a="1"/>
  <c r="F1676" i="1" s="1"/>
  <c r="Q1674" i="1" a="1"/>
  <c r="Q1674" i="1"/>
  <c r="H1674" i="1" a="1"/>
  <c r="H1674" i="1" s="1"/>
  <c r="P1674" i="1" a="1"/>
  <c r="P1674" i="1"/>
  <c r="N1676" i="1" a="1"/>
  <c r="N1676" i="1"/>
  <c r="M1674" i="1" a="1"/>
  <c r="M1674" i="1"/>
  <c r="J1673" i="1" a="1"/>
  <c r="J1673" i="1" s="1"/>
  <c r="L1676" i="1" a="1"/>
  <c r="L1676" i="1" s="1"/>
  <c r="F1674" i="1" a="1"/>
  <c r="F1674" i="1" s="1"/>
  <c r="P1668" i="1" a="1"/>
  <c r="P1668" i="1"/>
  <c r="N1672" i="1" a="1"/>
  <c r="N1672" i="1"/>
  <c r="O1672" i="1" a="1"/>
  <c r="O1672" i="1"/>
  <c r="K1672" i="1" a="1"/>
  <c r="K1672" i="1"/>
  <c r="H1672" i="1" a="1"/>
  <c r="H1672" i="1" s="1"/>
  <c r="G1671" i="1" a="1"/>
  <c r="G1671" i="1" s="1"/>
  <c r="L1672" i="1" a="1"/>
  <c r="L1672" i="1" s="1"/>
  <c r="F1672" i="1" a="1"/>
  <c r="F1672" i="1"/>
  <c r="N1671" i="1" a="1"/>
  <c r="N1671" i="1" s="1"/>
  <c r="I1672" i="1" a="1"/>
  <c r="I1672" i="1"/>
  <c r="L1671" i="1" a="1"/>
  <c r="L1671" i="1"/>
  <c r="H1670" i="1" a="1"/>
  <c r="H1670" i="1"/>
  <c r="L1668" i="1" a="1"/>
  <c r="L1668" i="1" s="1"/>
  <c r="K1668" i="1" a="1"/>
  <c r="K1668" i="1"/>
  <c r="J1672" i="1" a="1"/>
  <c r="J1672" i="1" s="1"/>
  <c r="I1671" i="1" a="1"/>
  <c r="I1671" i="1"/>
  <c r="K1670" i="1" a="1"/>
  <c r="K1670" i="1"/>
  <c r="G1673" i="1" a="1"/>
  <c r="G1673" i="1"/>
  <c r="M1672" i="1" a="1"/>
  <c r="M1672" i="1"/>
  <c r="Q1671" i="1" a="1"/>
  <c r="Q1671" i="1" s="1"/>
  <c r="O1671" i="1" a="1"/>
  <c r="O1671" i="1" s="1"/>
  <c r="K1671" i="1" a="1"/>
  <c r="K1671" i="1"/>
  <c r="Q1668" i="1" a="1"/>
  <c r="Q1668" i="1"/>
  <c r="F1671" i="1" a="1"/>
  <c r="F1671" i="1" s="1"/>
  <c r="M1670" i="1" a="1"/>
  <c r="M1670" i="1" s="1"/>
  <c r="G1670" i="1" a="1"/>
  <c r="G1670" i="1"/>
  <c r="Q1669" i="1" a="1"/>
  <c r="Q1669" i="1" s="1"/>
  <c r="O1668" i="1" a="1"/>
  <c r="O1668" i="1"/>
  <c r="I1668" i="1" a="1"/>
  <c r="I1668" i="1"/>
  <c r="N1669" i="1" a="1"/>
  <c r="N1669" i="1" s="1"/>
  <c r="G1669" i="1" a="1"/>
  <c r="G1669" i="1"/>
  <c r="F1669" i="1" a="1"/>
  <c r="F1669" i="1"/>
  <c r="H1668" i="1" a="1"/>
  <c r="H1668" i="1" s="1"/>
  <c r="H1669" i="1" a="1"/>
  <c r="H1669" i="1" s="1"/>
  <c r="J1668" i="1" a="1"/>
  <c r="J1668" i="1" s="1"/>
  <c r="F1670" i="1" a="1"/>
  <c r="F1670" i="1" s="1"/>
  <c r="H1671" i="1" a="1"/>
  <c r="H1671" i="1"/>
  <c r="Q1670" i="1" a="1"/>
  <c r="Q1670" i="1"/>
  <c r="O1670" i="1" a="1"/>
  <c r="O1670" i="1" s="1"/>
  <c r="O1669" i="1" a="1"/>
  <c r="O1669" i="1" s="1"/>
  <c r="M1669" i="1" a="1"/>
  <c r="M1669" i="1" s="1"/>
  <c r="I1669" i="1" a="1"/>
  <c r="I1669" i="1"/>
  <c r="L1669" i="1" a="1"/>
  <c r="L1669" i="1" s="1"/>
  <c r="K1669" i="1" a="1"/>
  <c r="K1669" i="1"/>
  <c r="N1670" i="1" a="1"/>
  <c r="N1670" i="1" s="1"/>
  <c r="G1668" i="1" a="1"/>
  <c r="G1668" i="1"/>
  <c r="I1673" i="1" a="1"/>
  <c r="I1673" i="1"/>
  <c r="H1673" i="1" a="1"/>
  <c r="H1673" i="1" s="1"/>
  <c r="P1671" i="1" a="1"/>
  <c r="P1671" i="1" s="1"/>
  <c r="J1670" i="1" a="1"/>
  <c r="J1670" i="1"/>
  <c r="F1673" i="1" a="1"/>
  <c r="F1673" i="1" s="1"/>
  <c r="G1672" i="1" a="1"/>
  <c r="G1672" i="1" s="1"/>
  <c r="I1670" i="1" a="1"/>
  <c r="I1670" i="1"/>
  <c r="L1670" i="1" a="1"/>
  <c r="L1670" i="1" s="1"/>
  <c r="N1668" i="1" a="1"/>
  <c r="N1668" i="1" s="1"/>
  <c r="P1669" i="1" a="1"/>
  <c r="P1669" i="1"/>
  <c r="Q1672" i="1" a="1"/>
  <c r="Q1672" i="1"/>
  <c r="P1672" i="1" a="1"/>
  <c r="P1672" i="1"/>
  <c r="P1670" i="1" a="1"/>
  <c r="P1670" i="1"/>
  <c r="M1671" i="1" a="1"/>
  <c r="M1671" i="1" s="1"/>
  <c r="M1668" i="1" a="1"/>
  <c r="M1668" i="1"/>
  <c r="F1668" i="1" a="1"/>
  <c r="F1668" i="1" s="1"/>
  <c r="J1669" i="1" a="1"/>
  <c r="J1669" i="1"/>
  <c r="J1671" i="1" a="1"/>
  <c r="J1671" i="1" s="1"/>
  <c r="J1660" i="1" a="1"/>
  <c r="J1660" i="1"/>
  <c r="P1661" i="1" a="1"/>
  <c r="P1661" i="1"/>
  <c r="P1660" i="1" a="1"/>
  <c r="P1660" i="1" s="1"/>
  <c r="M1662" i="1" a="1"/>
  <c r="M1662" i="1"/>
  <c r="J1662" i="1" a="1"/>
  <c r="J1662" i="1" s="1"/>
  <c r="O1661" i="1" a="1"/>
  <c r="O1661" i="1"/>
  <c r="G1661" i="1" a="1"/>
  <c r="G1661" i="1"/>
  <c r="N1660" i="1" a="1"/>
  <c r="N1660" i="1"/>
  <c r="N1662" i="1" a="1"/>
  <c r="N1662" i="1" s="1"/>
  <c r="L1660" i="1" a="1"/>
  <c r="L1660" i="1"/>
  <c r="H1662" i="1" a="1"/>
  <c r="H1662" i="1" s="1"/>
  <c r="L1662" i="1" a="1"/>
  <c r="L1662" i="1" s="1"/>
  <c r="F1662" i="1" a="1"/>
  <c r="F1662" i="1" s="1"/>
  <c r="I1661" i="1" a="1"/>
  <c r="I1661" i="1"/>
  <c r="I1660" i="1" a="1"/>
  <c r="I1660" i="1" s="1"/>
  <c r="M1661" i="1" a="1"/>
  <c r="M1661" i="1"/>
  <c r="Q1667" i="1" a="1"/>
  <c r="Q1667" i="1" s="1"/>
  <c r="O1660" i="1" a="1"/>
  <c r="O1660" i="1" s="1"/>
  <c r="Q1662" i="1" a="1"/>
  <c r="Q1662" i="1" s="1"/>
  <c r="P1667" i="1" a="1"/>
  <c r="P1667" i="1"/>
  <c r="M1667" i="1" a="1"/>
  <c r="M1667" i="1"/>
  <c r="K1667" i="1" a="1"/>
  <c r="K1667" i="1"/>
  <c r="O1662" i="1" a="1"/>
  <c r="O1662" i="1"/>
  <c r="K1662" i="1" a="1"/>
  <c r="K1662" i="1" s="1"/>
  <c r="K1661" i="1" a="1"/>
  <c r="K1661" i="1"/>
  <c r="H1661" i="1" a="1"/>
  <c r="H1661" i="1" s="1"/>
  <c r="J1667" i="1" a="1"/>
  <c r="J1667" i="1" s="1"/>
  <c r="K1660" i="1" a="1"/>
  <c r="K1660" i="1" s="1"/>
  <c r="H1660" i="1" a="1"/>
  <c r="H1660" i="1"/>
  <c r="F1667" i="1" a="1"/>
  <c r="F1667" i="1" s="1"/>
  <c r="N1661" i="1" a="1"/>
  <c r="N1661" i="1"/>
  <c r="I1662" i="1" a="1"/>
  <c r="I1662" i="1" s="1"/>
  <c r="L1661" i="1" a="1"/>
  <c r="L1661" i="1" s="1"/>
  <c r="F1660" i="1" a="1"/>
  <c r="F1660" i="1" s="1"/>
  <c r="O1667" i="1" a="1"/>
  <c r="O1667" i="1"/>
  <c r="N1667" i="1" a="1"/>
  <c r="N1667" i="1" s="1"/>
  <c r="L1667" i="1" a="1"/>
  <c r="L1667" i="1" s="1"/>
  <c r="G1660" i="1" a="1"/>
  <c r="G1660" i="1"/>
  <c r="G1667" i="1" a="1"/>
  <c r="G1667" i="1"/>
  <c r="I1667" i="1" a="1"/>
  <c r="I1667" i="1" s="1"/>
  <c r="J1661" i="1" a="1"/>
  <c r="J1661" i="1" s="1"/>
  <c r="H1667" i="1" a="1"/>
  <c r="H1667" i="1" s="1"/>
  <c r="Q1661" i="1" a="1"/>
  <c r="Q1661" i="1" s="1"/>
  <c r="F1661" i="1" a="1"/>
  <c r="F1661" i="1"/>
  <c r="Q1660" i="1" a="1"/>
  <c r="Q1660" i="1" s="1"/>
  <c r="M1660" i="1" a="1"/>
  <c r="M1660" i="1" s="1"/>
  <c r="P1662" i="1" a="1"/>
  <c r="P1662" i="1" s="1"/>
  <c r="G1662" i="1" a="1"/>
  <c r="G1662" i="1" s="1"/>
  <c r="N1647" i="1" a="1"/>
  <c r="N1647" i="1" s="1"/>
  <c r="I1647" i="1" a="1"/>
  <c r="I1647" i="1"/>
  <c r="L1647" i="1" a="1"/>
  <c r="L1647" i="1" s="1"/>
  <c r="G1654" i="1" a="1"/>
  <c r="G1654" i="1" s="1"/>
  <c r="M1647" i="1" a="1"/>
  <c r="M1647" i="1"/>
  <c r="P1647" i="1" a="1"/>
  <c r="P1647" i="1" s="1"/>
  <c r="O1647" i="1" a="1"/>
  <c r="O1647" i="1" s="1"/>
  <c r="Q1646" i="1" a="1"/>
  <c r="Q1646" i="1" s="1"/>
  <c r="J1647" i="1" a="1"/>
  <c r="J1647" i="1" s="1"/>
  <c r="K1654" i="1" a="1"/>
  <c r="K1654" i="1" s="1"/>
  <c r="H1654" i="1" a="1"/>
  <c r="H1654" i="1"/>
  <c r="F1647" i="1" a="1"/>
  <c r="F1647" i="1" s="1"/>
  <c r="L1654" i="1" a="1"/>
  <c r="L1654" i="1" s="1"/>
  <c r="I1654" i="1" a="1"/>
  <c r="I1654" i="1"/>
  <c r="H1647" i="1" a="1"/>
  <c r="H1647" i="1" s="1"/>
  <c r="N1654" i="1" a="1"/>
  <c r="N1654" i="1" s="1"/>
  <c r="J1654" i="1" a="1"/>
  <c r="J1654" i="1"/>
  <c r="K1647" i="1" a="1"/>
  <c r="K1647" i="1" s="1"/>
  <c r="Q1654" i="1" a="1"/>
  <c r="Q1654" i="1" s="1"/>
  <c r="P1654" i="1" a="1"/>
  <c r="P1654" i="1" s="1"/>
  <c r="P1646" i="1" a="1"/>
  <c r="P1646" i="1"/>
  <c r="O1654" i="1" a="1"/>
  <c r="O1654" i="1" s="1"/>
  <c r="M1654" i="1" a="1"/>
  <c r="M1654" i="1"/>
  <c r="Q1647" i="1" a="1"/>
  <c r="Q1647" i="1" s="1"/>
  <c r="F1654" i="1" a="1"/>
  <c r="F1654" i="1" s="1"/>
  <c r="G1647" i="1" a="1"/>
  <c r="G1647" i="1"/>
  <c r="H1643" i="1" a="1"/>
  <c r="H1643" i="1" s="1"/>
  <c r="M1642" i="1" a="1"/>
  <c r="M1642" i="1"/>
  <c r="K1646" i="1" a="1"/>
  <c r="K1646" i="1" s="1"/>
  <c r="I1646" i="1" a="1"/>
  <c r="I1646" i="1"/>
  <c r="H1646" i="1" a="1"/>
  <c r="H1646" i="1" s="1"/>
  <c r="Q1643" i="1" a="1"/>
  <c r="Q1643" i="1"/>
  <c r="G1646" i="1" a="1"/>
  <c r="G1646" i="1" s="1"/>
  <c r="I1642" i="1" a="1"/>
  <c r="I1642" i="1" s="1"/>
  <c r="N1643" i="1" a="1"/>
  <c r="N1643" i="1"/>
  <c r="O1642" i="1" a="1"/>
  <c r="O1642" i="1"/>
  <c r="Q1642" i="1" a="1"/>
  <c r="Q1642" i="1" s="1"/>
  <c r="F1643" i="1" a="1"/>
  <c r="F1643" i="1" s="1"/>
  <c r="L1642" i="1" a="1"/>
  <c r="L1642" i="1" s="1"/>
  <c r="N1642" i="1" a="1"/>
  <c r="N1642" i="1" s="1"/>
  <c r="K1642" i="1" a="1"/>
  <c r="K1642" i="1" s="1"/>
  <c r="F1646" i="1" a="1"/>
  <c r="F1646" i="1"/>
  <c r="H1642" i="1" a="1"/>
  <c r="H1642" i="1"/>
  <c r="P1643" i="1" a="1"/>
  <c r="P1643" i="1" s="1"/>
  <c r="P1642" i="1" a="1"/>
  <c r="P1642" i="1" s="1"/>
  <c r="I1643" i="1" a="1"/>
  <c r="I1643" i="1" s="1"/>
  <c r="J1642" i="1" a="1"/>
  <c r="J1642" i="1"/>
  <c r="G1642" i="1" a="1"/>
  <c r="G1642" i="1" s="1"/>
  <c r="O1646" i="1" a="1"/>
  <c r="O1646" i="1"/>
  <c r="N1646" i="1" a="1"/>
  <c r="N1646" i="1"/>
  <c r="M1646" i="1" a="1"/>
  <c r="M1646" i="1"/>
  <c r="O1643" i="1" a="1"/>
  <c r="O1643" i="1" s="1"/>
  <c r="M1643" i="1" a="1"/>
  <c r="M1643" i="1"/>
  <c r="G1643" i="1" a="1"/>
  <c r="G1643" i="1" s="1"/>
  <c r="J1643" i="1" a="1"/>
  <c r="J1643" i="1" s="1"/>
  <c r="L1646" i="1" a="1"/>
  <c r="L1646" i="1"/>
  <c r="J1646" i="1" a="1"/>
  <c r="J1646" i="1" s="1"/>
  <c r="K1643" i="1" a="1"/>
  <c r="K1643" i="1"/>
  <c r="L1643" i="1" a="1"/>
  <c r="L1643" i="1" s="1"/>
  <c r="F1642" i="1" a="1"/>
  <c r="F1642" i="1" s="1"/>
  <c r="F1628" i="1" a="1"/>
  <c r="F1628" i="1" s="1"/>
  <c r="O1627" i="1" a="1"/>
  <c r="O1627" i="1" s="1"/>
  <c r="P1627" i="1" a="1"/>
  <c r="P1627" i="1" s="1"/>
  <c r="P1626" i="1" a="1"/>
  <c r="P1626" i="1"/>
  <c r="O1626" i="1" a="1"/>
  <c r="O1626" i="1"/>
  <c r="M1626" i="1" a="1"/>
  <c r="M1626" i="1" s="1"/>
  <c r="L1626" i="1" a="1"/>
  <c r="L1626" i="1" s="1"/>
  <c r="I1626" i="1" a="1"/>
  <c r="I1626" i="1" s="1"/>
  <c r="F1626" i="1" a="1"/>
  <c r="F1626" i="1" s="1"/>
  <c r="O1625" i="1" a="1"/>
  <c r="O1625" i="1"/>
  <c r="J1626" i="1" a="1"/>
  <c r="J1626" i="1"/>
  <c r="J1627" i="1" a="1"/>
  <c r="J1627" i="1"/>
  <c r="P1629" i="1" a="1"/>
  <c r="P1629" i="1"/>
  <c r="Q1629" i="1" a="1"/>
  <c r="Q1629" i="1" s="1"/>
  <c r="L1629" i="1" a="1"/>
  <c r="L1629" i="1"/>
  <c r="G1629" i="1" a="1"/>
  <c r="G1629" i="1" s="1"/>
  <c r="H1626" i="1" a="1"/>
  <c r="H1626" i="1"/>
  <c r="O1628" i="1" a="1"/>
  <c r="O1628" i="1" s="1"/>
  <c r="N1628" i="1" a="1"/>
  <c r="N1628" i="1"/>
  <c r="Q1627" i="1" a="1"/>
  <c r="Q1627" i="1"/>
  <c r="L1627" i="1" a="1"/>
  <c r="L1627" i="1" s="1"/>
  <c r="K1627" i="1" a="1"/>
  <c r="K1627" i="1" s="1"/>
  <c r="H1627" i="1" a="1"/>
  <c r="H1627" i="1" s="1"/>
  <c r="O1629" i="1" a="1"/>
  <c r="O1629" i="1" s="1"/>
  <c r="N1629" i="1" a="1"/>
  <c r="N1629" i="1"/>
  <c r="K1629" i="1" a="1"/>
  <c r="K1629" i="1"/>
  <c r="L1628" i="1" a="1"/>
  <c r="L1628" i="1"/>
  <c r="F1627" i="1" a="1"/>
  <c r="F1627" i="1"/>
  <c r="K1628" i="1" a="1"/>
  <c r="K1628" i="1" s="1"/>
  <c r="J1628" i="1" a="1"/>
  <c r="J1628" i="1" s="1"/>
  <c r="H1628" i="1" a="1"/>
  <c r="H1628" i="1" s="1"/>
  <c r="I1627" i="1" a="1"/>
  <c r="I1627" i="1"/>
  <c r="G1626" i="1" a="1"/>
  <c r="G1626" i="1" s="1"/>
  <c r="K1626" i="1" a="1"/>
  <c r="K1626" i="1"/>
  <c r="I1628" i="1" a="1"/>
  <c r="I1628" i="1"/>
  <c r="G1627" i="1" a="1"/>
  <c r="G1627" i="1" s="1"/>
  <c r="M1628" i="1" a="1"/>
  <c r="M1628" i="1" s="1"/>
  <c r="M1627" i="1" a="1"/>
  <c r="M1627" i="1"/>
  <c r="Q1625" i="1" a="1"/>
  <c r="Q1625" i="1" s="1"/>
  <c r="F1629" i="1" a="1"/>
  <c r="F1629" i="1"/>
  <c r="P1628" i="1" a="1"/>
  <c r="P1628" i="1"/>
  <c r="N1625" i="1" a="1"/>
  <c r="N1625" i="1" s="1"/>
  <c r="Q1626" i="1" a="1"/>
  <c r="Q1626" i="1"/>
  <c r="N1627" i="1" a="1"/>
  <c r="N1627" i="1" s="1"/>
  <c r="Q1628" i="1" a="1"/>
  <c r="Q1628" i="1"/>
  <c r="G1628" i="1" a="1"/>
  <c r="G1628" i="1"/>
  <c r="M1629" i="1" a="1"/>
  <c r="M1629" i="1"/>
  <c r="J1629" i="1" a="1"/>
  <c r="J1629" i="1" s="1"/>
  <c r="N1626" i="1" a="1"/>
  <c r="N1626" i="1" s="1"/>
  <c r="P1625" i="1" a="1"/>
  <c r="P1625" i="1"/>
  <c r="I1629" i="1" a="1"/>
  <c r="I1629" i="1" s="1"/>
  <c r="H1629" i="1" a="1"/>
  <c r="H1629" i="1"/>
  <c r="M1622" i="1" a="1"/>
  <c r="M1622" i="1"/>
  <c r="K1622" i="1" a="1"/>
  <c r="K1622" i="1" s="1"/>
  <c r="G1622" i="1" a="1"/>
  <c r="G1622" i="1"/>
  <c r="F1622" i="1" a="1"/>
  <c r="F1622" i="1"/>
  <c r="L1624" i="1" a="1"/>
  <c r="L1624" i="1" s="1"/>
  <c r="J1622" i="1" a="1"/>
  <c r="J1622" i="1" s="1"/>
  <c r="H1624" i="1" a="1"/>
  <c r="H1624" i="1" s="1"/>
  <c r="N1623" i="1" a="1"/>
  <c r="N1623" i="1" s="1"/>
  <c r="I1621" i="1" a="1"/>
  <c r="I1621" i="1" s="1"/>
  <c r="O1622" i="1" a="1"/>
  <c r="O1622" i="1"/>
  <c r="G1623" i="1" a="1"/>
  <c r="G1623" i="1" s="1"/>
  <c r="P1622" i="1" a="1"/>
  <c r="P1622" i="1" s="1"/>
  <c r="I1622" i="1" a="1"/>
  <c r="I1622" i="1" s="1"/>
  <c r="Q1619" i="1" a="1"/>
  <c r="Q1619" i="1"/>
  <c r="O1624" i="1" a="1"/>
  <c r="O1624" i="1"/>
  <c r="L1625" i="1" a="1"/>
  <c r="L1625" i="1"/>
  <c r="K1625" i="1" a="1"/>
  <c r="K1625" i="1" s="1"/>
  <c r="K1621" i="1" a="1"/>
  <c r="K1621" i="1"/>
  <c r="N1621" i="1" a="1"/>
  <c r="N1621" i="1"/>
  <c r="K1624" i="1" a="1"/>
  <c r="K1624" i="1" s="1"/>
  <c r="P1621" i="1" a="1"/>
  <c r="P1621" i="1" s="1"/>
  <c r="L1623" i="1" a="1"/>
  <c r="L1623" i="1"/>
  <c r="G1624" i="1" a="1"/>
  <c r="G1624" i="1" s="1"/>
  <c r="P1623" i="1" a="1"/>
  <c r="P1623" i="1" s="1"/>
  <c r="M1621" i="1" a="1"/>
  <c r="M1621" i="1"/>
  <c r="J1623" i="1" a="1"/>
  <c r="J1623" i="1" s="1"/>
  <c r="F1621" i="1" a="1"/>
  <c r="F1621" i="1" s="1"/>
  <c r="I1625" i="1" a="1"/>
  <c r="I1625" i="1"/>
  <c r="H1625" i="1" a="1"/>
  <c r="H1625" i="1"/>
  <c r="M1623" i="1" a="1"/>
  <c r="M1623" i="1"/>
  <c r="I1623" i="1" a="1"/>
  <c r="I1623" i="1"/>
  <c r="K1623" i="1" a="1"/>
  <c r="K1623" i="1" s="1"/>
  <c r="F1625" i="1" a="1"/>
  <c r="F1625" i="1"/>
  <c r="Q1624" i="1" a="1"/>
  <c r="Q1624" i="1" s="1"/>
  <c r="O1623" i="1" a="1"/>
  <c r="O1623" i="1"/>
  <c r="F1623" i="1" a="1"/>
  <c r="F1623" i="1" s="1"/>
  <c r="Q1621" i="1" a="1"/>
  <c r="Q1621" i="1" s="1"/>
  <c r="H1622" i="1" a="1"/>
  <c r="H1622" i="1" s="1"/>
  <c r="O1621" i="1" a="1"/>
  <c r="O1621" i="1" s="1"/>
  <c r="Q1623" i="1" a="1"/>
  <c r="Q1623" i="1" s="1"/>
  <c r="N1624" i="1" a="1"/>
  <c r="N1624" i="1" s="1"/>
  <c r="M1624" i="1" a="1"/>
  <c r="M1624" i="1"/>
  <c r="G1621" i="1" a="1"/>
  <c r="G1621" i="1"/>
  <c r="I1624" i="1" a="1"/>
  <c r="I1624" i="1"/>
  <c r="L1622" i="1" a="1"/>
  <c r="L1622" i="1"/>
  <c r="L1621" i="1" a="1"/>
  <c r="L1621" i="1"/>
  <c r="P1619" i="1" a="1"/>
  <c r="P1619" i="1" s="1"/>
  <c r="P1624" i="1" a="1"/>
  <c r="P1624" i="1" s="1"/>
  <c r="G1625" i="1" a="1"/>
  <c r="G1625" i="1"/>
  <c r="H1621" i="1" a="1"/>
  <c r="H1621" i="1" s="1"/>
  <c r="M1625" i="1" a="1"/>
  <c r="M1625" i="1" s="1"/>
  <c r="J1625" i="1" a="1"/>
  <c r="J1625" i="1" s="1"/>
  <c r="J1624" i="1" a="1"/>
  <c r="J1624" i="1" s="1"/>
  <c r="F1624" i="1" a="1"/>
  <c r="F1624" i="1"/>
  <c r="H1623" i="1" a="1"/>
  <c r="H1623" i="1" s="1"/>
  <c r="J1621" i="1" a="1"/>
  <c r="J1621" i="1"/>
  <c r="Q1622" i="1" a="1"/>
  <c r="Q1622" i="1"/>
  <c r="N1622" i="1" a="1"/>
  <c r="N1622" i="1"/>
  <c r="O1612" i="1" a="1"/>
  <c r="O1612" i="1"/>
  <c r="L1612" i="1" a="1"/>
  <c r="L1612" i="1"/>
  <c r="P1613" i="1" a="1"/>
  <c r="P1613" i="1"/>
  <c r="J1611" i="1" a="1"/>
  <c r="J1611" i="1" s="1"/>
  <c r="Q1613" i="1" a="1"/>
  <c r="Q1613" i="1" s="1"/>
  <c r="M1612" i="1" a="1"/>
  <c r="M1612" i="1" s="1"/>
  <c r="O1613" i="1" a="1"/>
  <c r="O1613" i="1" s="1"/>
  <c r="H1612" i="1" a="1"/>
  <c r="H1612" i="1" s="1"/>
  <c r="P1612" i="1" a="1"/>
  <c r="P1612" i="1" s="1"/>
  <c r="M1611" i="1" a="1"/>
  <c r="M1611" i="1" s="1"/>
  <c r="N1611" i="1" a="1"/>
  <c r="N1611" i="1" s="1"/>
  <c r="K1611" i="1" a="1"/>
  <c r="K1611" i="1" s="1"/>
  <c r="O1619" i="1" a="1"/>
  <c r="O1619" i="1"/>
  <c r="I1619" i="1" a="1"/>
  <c r="I1619" i="1" s="1"/>
  <c r="J1612" i="1" a="1"/>
  <c r="J1612" i="1" s="1"/>
  <c r="H1613" i="1" a="1"/>
  <c r="H1613" i="1"/>
  <c r="L1613" i="1" a="1"/>
  <c r="L1613" i="1"/>
  <c r="L1619" i="1" a="1"/>
  <c r="L1619" i="1" s="1"/>
  <c r="N1619" i="1" a="1"/>
  <c r="N1619" i="1" s="1"/>
  <c r="M1619" i="1" a="1"/>
  <c r="M1619" i="1" s="1"/>
  <c r="K1619" i="1" a="1"/>
  <c r="K1619" i="1" s="1"/>
  <c r="F1619" i="1" a="1"/>
  <c r="F1619" i="1" s="1"/>
  <c r="J1619" i="1" a="1"/>
  <c r="J1619" i="1" s="1"/>
  <c r="P1611" i="1" a="1"/>
  <c r="P1611" i="1" s="1"/>
  <c r="H1611" i="1" a="1"/>
  <c r="H1611" i="1" s="1"/>
  <c r="F1613" i="1" a="1"/>
  <c r="F1613" i="1" s="1"/>
  <c r="J1613" i="1" a="1"/>
  <c r="J1613" i="1" s="1"/>
  <c r="N1612" i="1" a="1"/>
  <c r="N1612" i="1"/>
  <c r="Q1612" i="1" a="1"/>
  <c r="Q1612" i="1" s="1"/>
  <c r="L1611" i="1" a="1"/>
  <c r="L1611" i="1" s="1"/>
  <c r="I1611" i="1" a="1"/>
  <c r="I1611" i="1"/>
  <c r="H1619" i="1" a="1"/>
  <c r="H1619" i="1" s="1"/>
  <c r="N1613" i="1" a="1"/>
  <c r="N1613" i="1" s="1"/>
  <c r="F1612" i="1" a="1"/>
  <c r="F1612" i="1" s="1"/>
  <c r="O1611" i="1" a="1"/>
  <c r="O1611" i="1" s="1"/>
  <c r="K1612" i="1" a="1"/>
  <c r="K1612" i="1" s="1"/>
  <c r="I1613" i="1" a="1"/>
  <c r="I1613" i="1"/>
  <c r="G1619" i="1" a="1"/>
  <c r="G1619" i="1" s="1"/>
  <c r="G1612" i="1" a="1"/>
  <c r="G1612" i="1" s="1"/>
  <c r="M1613" i="1" a="1"/>
  <c r="M1613" i="1"/>
  <c r="Q1611" i="1" a="1"/>
  <c r="Q1611" i="1"/>
  <c r="K1613" i="1" a="1"/>
  <c r="K1613" i="1" s="1"/>
  <c r="G1611" i="1" a="1"/>
  <c r="G1611" i="1"/>
  <c r="I1612" i="1" a="1"/>
  <c r="I1612" i="1" s="1"/>
  <c r="G1613" i="1" a="1"/>
  <c r="G1613" i="1" s="1"/>
  <c r="O1605" i="1" a="1"/>
  <c r="O1605" i="1" s="1"/>
  <c r="L1605" i="1" a="1"/>
  <c r="L1605" i="1"/>
  <c r="Q1604" i="1" a="1"/>
  <c r="Q1604" i="1" s="1"/>
  <c r="Q1605" i="1" a="1"/>
  <c r="Q1605" i="1"/>
  <c r="I1604" i="1" a="1"/>
  <c r="I1604" i="1" s="1"/>
  <c r="M1605" i="1" a="1"/>
  <c r="M1605" i="1" s="1"/>
  <c r="P1605" i="1" a="1"/>
  <c r="P1605" i="1" s="1"/>
  <c r="L1604" i="1" a="1"/>
  <c r="L1604" i="1" s="1"/>
  <c r="N1605" i="1" a="1"/>
  <c r="N1605" i="1"/>
  <c r="P1604" i="1" a="1"/>
  <c r="P1604" i="1" s="1"/>
  <c r="G1604" i="1" a="1"/>
  <c r="G1604" i="1"/>
  <c r="J1604" i="1" a="1"/>
  <c r="J1604" i="1" s="1"/>
  <c r="K1605" i="1" a="1"/>
  <c r="K1605" i="1"/>
  <c r="N1604" i="1" a="1"/>
  <c r="N1604" i="1" s="1"/>
  <c r="M1604" i="1" a="1"/>
  <c r="M1604" i="1" s="1"/>
  <c r="O1604" i="1" a="1"/>
  <c r="O1604" i="1"/>
  <c r="H1605" i="1" a="1"/>
  <c r="H1605" i="1"/>
  <c r="F1605" i="1" a="1"/>
  <c r="F1605" i="1" s="1"/>
  <c r="H1604" i="1" a="1"/>
  <c r="H1604" i="1"/>
  <c r="J1605" i="1" a="1"/>
  <c r="J1605" i="1" s="1"/>
  <c r="F1604" i="1" a="1"/>
  <c r="F1604" i="1" s="1"/>
  <c r="I1605" i="1" a="1"/>
  <c r="I1605" i="1" s="1"/>
  <c r="G1605" i="1" a="1"/>
  <c r="G1605" i="1"/>
  <c r="K1604" i="1" a="1"/>
  <c r="K1604" i="1"/>
  <c r="F1611" i="1" a="1"/>
  <c r="F1611" i="1" s="1"/>
  <c r="J1596" i="1" a="1"/>
  <c r="J1596" i="1"/>
  <c r="P1595" i="1" a="1"/>
  <c r="P1595" i="1" s="1"/>
  <c r="O1595" i="1" a="1"/>
  <c r="O1595" i="1"/>
  <c r="L1595" i="1" a="1"/>
  <c r="L1595" i="1" s="1"/>
  <c r="H1596" i="1" a="1"/>
  <c r="H1596" i="1"/>
  <c r="G1596" i="1" a="1"/>
  <c r="G1596" i="1"/>
  <c r="P1598" i="1" a="1"/>
  <c r="P1598" i="1" s="1"/>
  <c r="L1598" i="1" a="1"/>
  <c r="L1598" i="1" s="1"/>
  <c r="O1596" i="1" a="1"/>
  <c r="O1596" i="1"/>
  <c r="I1595" i="1" a="1"/>
  <c r="I1595" i="1" s="1"/>
  <c r="K1598" i="1" a="1"/>
  <c r="K1598" i="1" s="1"/>
  <c r="I1598" i="1" a="1"/>
  <c r="I1598" i="1"/>
  <c r="H1598" i="1" a="1"/>
  <c r="H1598" i="1"/>
  <c r="P1596" i="1" a="1"/>
  <c r="P1596" i="1"/>
  <c r="K1596" i="1" a="1"/>
  <c r="K1596" i="1" s="1"/>
  <c r="G1598" i="1" a="1"/>
  <c r="G1598" i="1"/>
  <c r="M1595" i="1" a="1"/>
  <c r="M1595" i="1" s="1"/>
  <c r="H1595" i="1" a="1"/>
  <c r="H1595" i="1" s="1"/>
  <c r="M1596" i="1" a="1"/>
  <c r="M1596" i="1" s="1"/>
  <c r="F1596" i="1" a="1"/>
  <c r="F1596" i="1"/>
  <c r="M1598" i="1" a="1"/>
  <c r="M1598" i="1"/>
  <c r="L1596" i="1" a="1"/>
  <c r="L1596" i="1" s="1"/>
  <c r="K1595" i="1" a="1"/>
  <c r="K1595" i="1" s="1"/>
  <c r="F1595" i="1" a="1"/>
  <c r="F1595" i="1"/>
  <c r="N1596" i="1" a="1"/>
  <c r="N1596" i="1" s="1"/>
  <c r="N1595" i="1" a="1"/>
  <c r="N1595" i="1"/>
  <c r="O1598" i="1" a="1"/>
  <c r="O1598" i="1"/>
  <c r="Q1595" i="1" a="1"/>
  <c r="Q1595" i="1"/>
  <c r="J1595" i="1" a="1"/>
  <c r="J1595" i="1"/>
  <c r="Q1598" i="1" a="1"/>
  <c r="Q1598" i="1" s="1"/>
  <c r="N1598" i="1" a="1"/>
  <c r="N1598" i="1"/>
  <c r="J1598" i="1" a="1"/>
  <c r="J1598" i="1" s="1"/>
  <c r="F1598" i="1" a="1"/>
  <c r="F1598" i="1"/>
  <c r="I1596" i="1" a="1"/>
  <c r="I1596" i="1" s="1"/>
  <c r="Q1596" i="1" a="1"/>
  <c r="Q1596" i="1"/>
  <c r="G1595" i="1" a="1"/>
  <c r="G1595" i="1"/>
  <c r="L1582" i="1" a="1"/>
  <c r="L1582" i="1" s="1"/>
  <c r="P1581" i="1" a="1"/>
  <c r="P1581" i="1" s="1"/>
  <c r="G1581" i="1" a="1"/>
  <c r="G1581" i="1" s="1"/>
  <c r="H1582" i="1" a="1"/>
  <c r="H1582" i="1" s="1"/>
  <c r="I1581" i="1" a="1"/>
  <c r="I1581" i="1"/>
  <c r="Q1581" i="1" a="1"/>
  <c r="Q1581" i="1"/>
  <c r="F1581" i="1" a="1"/>
  <c r="F1581" i="1"/>
  <c r="L1580" i="1" a="1"/>
  <c r="L1580" i="1" s="1"/>
  <c r="M1580" i="1" a="1"/>
  <c r="M1580" i="1" s="1"/>
  <c r="I1582" i="1" a="1"/>
  <c r="I1582" i="1" s="1"/>
  <c r="J1582" i="1" a="1"/>
  <c r="J1582" i="1" s="1"/>
  <c r="O1581" i="1" a="1"/>
  <c r="O1581" i="1"/>
  <c r="P1580" i="1" a="1"/>
  <c r="P1580" i="1" s="1"/>
  <c r="N1582" i="1" a="1"/>
  <c r="N1582" i="1"/>
  <c r="Q1582" i="1" a="1"/>
  <c r="Q1582" i="1"/>
  <c r="M1581" i="1" a="1"/>
  <c r="M1581" i="1" s="1"/>
  <c r="H1581" i="1" a="1"/>
  <c r="H1581" i="1" s="1"/>
  <c r="Q1579" i="1" a="1"/>
  <c r="Q1579" i="1"/>
  <c r="G1580" i="1" a="1"/>
  <c r="G1580" i="1" s="1"/>
  <c r="I1580" i="1" a="1"/>
  <c r="I1580" i="1"/>
  <c r="J1581" i="1" a="1"/>
  <c r="J1581" i="1"/>
  <c r="H1580" i="1" a="1"/>
  <c r="H1580" i="1"/>
  <c r="O1579" i="1" a="1"/>
  <c r="O1579" i="1" s="1"/>
  <c r="N1579" i="1" a="1"/>
  <c r="N1579" i="1" s="1"/>
  <c r="F1582" i="1" a="1"/>
  <c r="F1582" i="1"/>
  <c r="P1579" i="1" a="1"/>
  <c r="P1579" i="1" s="1"/>
  <c r="M1582" i="1" a="1"/>
  <c r="M1582" i="1"/>
  <c r="K1581" i="1" a="1"/>
  <c r="K1581" i="1" s="1"/>
  <c r="K1582" i="1" a="1"/>
  <c r="K1582" i="1" s="1"/>
  <c r="M1579" i="1" a="1"/>
  <c r="M1579" i="1"/>
  <c r="N1581" i="1" a="1"/>
  <c r="N1581" i="1" s="1"/>
  <c r="G1582" i="1" a="1"/>
  <c r="G1582" i="1" s="1"/>
  <c r="O1580" i="1" a="1"/>
  <c r="O1580" i="1" s="1"/>
  <c r="K1580" i="1" a="1"/>
  <c r="K1580" i="1" s="1"/>
  <c r="N1580" i="1" a="1"/>
  <c r="N1580" i="1"/>
  <c r="Q1580" i="1" a="1"/>
  <c r="Q1580" i="1" s="1"/>
  <c r="F1580" i="1" a="1"/>
  <c r="F1580" i="1" s="1"/>
  <c r="P1582" i="1" a="1"/>
  <c r="P1582" i="1" s="1"/>
  <c r="J1580" i="1" a="1"/>
  <c r="J1580" i="1" s="1"/>
  <c r="O1582" i="1" a="1"/>
  <c r="O1582" i="1" s="1"/>
  <c r="L1581" i="1" a="1"/>
  <c r="L1581" i="1" s="1"/>
  <c r="I1575" i="1" a="1"/>
  <c r="I1575" i="1"/>
  <c r="H1578" i="1" a="1"/>
  <c r="H1578" i="1" s="1"/>
  <c r="H1576" i="1" a="1"/>
  <c r="H1576" i="1" s="1"/>
  <c r="M1577" i="1" a="1"/>
  <c r="M1577" i="1" s="1"/>
  <c r="I1576" i="1" a="1"/>
  <c r="I1576" i="1"/>
  <c r="M1574" i="1" a="1"/>
  <c r="M1574" i="1" s="1"/>
  <c r="I1579" i="1" a="1"/>
  <c r="I1579" i="1" s="1"/>
  <c r="H1579" i="1" a="1"/>
  <c r="H1579" i="1" s="1"/>
  <c r="L1578" i="1" a="1"/>
  <c r="L1578" i="1"/>
  <c r="L1577" i="1" a="1"/>
  <c r="L1577" i="1" s="1"/>
  <c r="J1578" i="1" a="1"/>
  <c r="J1578" i="1" s="1"/>
  <c r="Q1577" i="1" a="1"/>
  <c r="Q1577" i="1" s="1"/>
  <c r="K1575" i="1" a="1"/>
  <c r="K1575" i="1" s="1"/>
  <c r="J1574" i="1" a="1"/>
  <c r="J1574" i="1" s="1"/>
  <c r="P1576" i="1" a="1"/>
  <c r="P1576" i="1"/>
  <c r="Q1576" i="1" a="1"/>
  <c r="Q1576" i="1"/>
  <c r="I1578" i="1" a="1"/>
  <c r="I1578" i="1" s="1"/>
  <c r="P1577" i="1" a="1"/>
  <c r="P1577" i="1" s="1"/>
  <c r="F1575" i="1" a="1"/>
  <c r="F1575" i="1"/>
  <c r="O1577" i="1" a="1"/>
  <c r="O1577" i="1" s="1"/>
  <c r="H1577" i="1" a="1"/>
  <c r="H1577" i="1"/>
  <c r="Q1574" i="1" a="1"/>
  <c r="Q1574" i="1" s="1"/>
  <c r="J1575" i="1" a="1"/>
  <c r="J1575" i="1" s="1"/>
  <c r="G1577" i="1" a="1"/>
  <c r="G1577" i="1"/>
  <c r="Q1575" i="1" a="1"/>
  <c r="Q1575" i="1" s="1"/>
  <c r="F1577" i="1" a="1"/>
  <c r="F1577" i="1"/>
  <c r="N1576" i="1" a="1"/>
  <c r="N1576" i="1" s="1"/>
  <c r="J1576" i="1" a="1"/>
  <c r="J1576" i="1" s="1"/>
  <c r="N1574" i="1" a="1"/>
  <c r="N1574" i="1" s="1"/>
  <c r="M1576" i="1" a="1"/>
  <c r="M1576" i="1" s="1"/>
  <c r="L1576" i="1" a="1"/>
  <c r="L1576" i="1" s="1"/>
  <c r="G1576" i="1" a="1"/>
  <c r="G1576" i="1" s="1"/>
  <c r="O1575" i="1" a="1"/>
  <c r="O1575" i="1"/>
  <c r="N1575" i="1" a="1"/>
  <c r="N1575" i="1"/>
  <c r="G1575" i="1" a="1"/>
  <c r="G1575" i="1" s="1"/>
  <c r="K1576" i="1" a="1"/>
  <c r="K1576" i="1" s="1"/>
  <c r="P1575" i="1" a="1"/>
  <c r="P1575" i="1"/>
  <c r="O1574" i="1" a="1"/>
  <c r="O1574" i="1" s="1"/>
  <c r="L1575" i="1" a="1"/>
  <c r="L1575" i="1" s="1"/>
  <c r="H1575" i="1" a="1"/>
  <c r="H1575" i="1" s="1"/>
  <c r="I1574" i="1" a="1"/>
  <c r="I1574" i="1"/>
  <c r="Q1578" i="1" a="1"/>
  <c r="Q1578" i="1"/>
  <c r="L1579" i="1" a="1"/>
  <c r="L1579" i="1" s="1"/>
  <c r="G1578" i="1" a="1"/>
  <c r="G1578" i="1" s="1"/>
  <c r="K1579" i="1" a="1"/>
  <c r="K1579" i="1" s="1"/>
  <c r="N1577" i="1" a="1"/>
  <c r="N1577" i="1" s="1"/>
  <c r="J1579" i="1" a="1"/>
  <c r="J1579" i="1"/>
  <c r="N1578" i="1" a="1"/>
  <c r="N1578" i="1"/>
  <c r="F1576" i="1" a="1"/>
  <c r="F1576" i="1" s="1"/>
  <c r="G1579" i="1" a="1"/>
  <c r="G1579" i="1"/>
  <c r="K1577" i="1" a="1"/>
  <c r="K1577" i="1" s="1"/>
  <c r="F1579" i="1" a="1"/>
  <c r="F1579" i="1" s="1"/>
  <c r="P1578" i="1" a="1"/>
  <c r="P1578" i="1" s="1"/>
  <c r="O1578" i="1" a="1"/>
  <c r="O1578" i="1" s="1"/>
  <c r="L1574" i="1" a="1"/>
  <c r="L1574" i="1" s="1"/>
  <c r="M1578" i="1" a="1"/>
  <c r="M1578" i="1" s="1"/>
  <c r="K1578" i="1" a="1"/>
  <c r="K1578" i="1"/>
  <c r="F1578" i="1" a="1"/>
  <c r="F1578" i="1"/>
  <c r="O1576" i="1" a="1"/>
  <c r="O1576" i="1" s="1"/>
  <c r="M1575" i="1" a="1"/>
  <c r="M1575" i="1" s="1"/>
  <c r="J1577" i="1" a="1"/>
  <c r="J1577" i="1" s="1"/>
  <c r="K1574" i="1" a="1"/>
  <c r="K1574" i="1"/>
  <c r="I1577" i="1" a="1"/>
  <c r="I1577" i="1" s="1"/>
  <c r="P1574" i="1" a="1"/>
  <c r="P1574" i="1" s="1"/>
  <c r="F1565" i="1" a="1"/>
  <c r="F1565" i="1"/>
  <c r="N1564" i="1" a="1"/>
  <c r="N1564" i="1"/>
  <c r="Q1572" i="1" a="1"/>
  <c r="Q1572" i="1" s="1"/>
  <c r="L1565" i="1" a="1"/>
  <c r="L1565" i="1"/>
  <c r="O1564" i="1" a="1"/>
  <c r="O1564" i="1" s="1"/>
  <c r="M1565" i="1" a="1"/>
  <c r="M1565" i="1" s="1"/>
  <c r="P1572" i="1" a="1"/>
  <c r="P1572" i="1"/>
  <c r="J1572" i="1" a="1"/>
  <c r="J1572" i="1" s="1"/>
  <c r="J1566" i="1" a="1"/>
  <c r="J1566" i="1" s="1"/>
  <c r="I1572" i="1" a="1"/>
  <c r="I1572" i="1" s="1"/>
  <c r="J1565" i="1" a="1"/>
  <c r="J1565" i="1" s="1"/>
  <c r="K1565" i="1" a="1"/>
  <c r="K1565" i="1" s="1"/>
  <c r="P1565" i="1" a="1"/>
  <c r="P1565" i="1"/>
  <c r="I1564" i="1" a="1"/>
  <c r="I1564" i="1" s="1"/>
  <c r="L1566" i="1" a="1"/>
  <c r="L1566" i="1" s="1"/>
  <c r="K1566" i="1" a="1"/>
  <c r="K1566" i="1" s="1"/>
  <c r="H1566" i="1" a="1"/>
  <c r="H1566" i="1" s="1"/>
  <c r="P1564" i="1" a="1"/>
  <c r="P1564" i="1"/>
  <c r="H1574" i="1" a="1"/>
  <c r="H1574" i="1" s="1"/>
  <c r="N1566" i="1" a="1"/>
  <c r="N1566" i="1" s="1"/>
  <c r="P1566" i="1" a="1"/>
  <c r="P1566" i="1" s="1"/>
  <c r="M1572" i="1" a="1"/>
  <c r="M1572" i="1" s="1"/>
  <c r="O1566" i="1" a="1"/>
  <c r="O1566" i="1" s="1"/>
  <c r="G1565" i="1" a="1"/>
  <c r="G1565" i="1" s="1"/>
  <c r="G1574" i="1" a="1"/>
  <c r="G1574" i="1" s="1"/>
  <c r="N1572" i="1" a="1"/>
  <c r="N1572" i="1"/>
  <c r="F1564" i="1" a="1"/>
  <c r="F1564" i="1" s="1"/>
  <c r="I1566" i="1" a="1"/>
  <c r="I1566" i="1"/>
  <c r="H1565" i="1" a="1"/>
  <c r="H1565" i="1" s="1"/>
  <c r="K1572" i="1" a="1"/>
  <c r="K1572" i="1" s="1"/>
  <c r="G1572" i="1" a="1"/>
  <c r="G1572" i="1" s="1"/>
  <c r="G1566" i="1" a="1"/>
  <c r="G1566" i="1"/>
  <c r="N1565" i="1" a="1"/>
  <c r="N1565" i="1"/>
  <c r="F1574" i="1" a="1"/>
  <c r="F1574" i="1"/>
  <c r="L1564" i="1" a="1"/>
  <c r="L1564" i="1" s="1"/>
  <c r="Q1565" i="1" a="1"/>
  <c r="Q1565" i="1"/>
  <c r="Q1564" i="1" a="1"/>
  <c r="Q1564" i="1"/>
  <c r="G1564" i="1" a="1"/>
  <c r="G1564" i="1" s="1"/>
  <c r="K1564" i="1" a="1"/>
  <c r="K1564" i="1"/>
  <c r="O1572" i="1" a="1"/>
  <c r="O1572" i="1"/>
  <c r="L1572" i="1" a="1"/>
  <c r="L1572" i="1"/>
  <c r="F1572" i="1" a="1"/>
  <c r="F1572" i="1" s="1"/>
  <c r="M1564" i="1" a="1"/>
  <c r="M1564" i="1"/>
  <c r="H1572" i="1" a="1"/>
  <c r="H1572" i="1" s="1"/>
  <c r="H1564" i="1" a="1"/>
  <c r="H1564" i="1" s="1"/>
  <c r="M1566" i="1" a="1"/>
  <c r="M1566" i="1"/>
  <c r="I1565" i="1" a="1"/>
  <c r="I1565" i="1"/>
  <c r="Q1566" i="1" a="1"/>
  <c r="Q1566" i="1" s="1"/>
  <c r="J1564" i="1" a="1"/>
  <c r="J1564" i="1" s="1"/>
  <c r="F1566" i="1" a="1"/>
  <c r="F1566" i="1" s="1"/>
  <c r="O1565" i="1" a="1"/>
  <c r="O1565" i="1"/>
  <c r="Q1558" i="1" a="1"/>
  <c r="Q1558" i="1" s="1"/>
  <c r="M1557" i="1" a="1"/>
  <c r="M1557" i="1" s="1"/>
  <c r="L1558" i="1" a="1"/>
  <c r="L1558" i="1"/>
  <c r="K1558" i="1" a="1"/>
  <c r="K1558" i="1" s="1"/>
  <c r="G1557" i="1" a="1"/>
  <c r="G1557" i="1" s="1"/>
  <c r="I1557" i="1" a="1"/>
  <c r="I1557" i="1" s="1"/>
  <c r="O1558" i="1" a="1"/>
  <c r="O1558" i="1"/>
  <c r="J1557" i="1" a="1"/>
  <c r="J1557" i="1" s="1"/>
  <c r="J1558" i="1" a="1"/>
  <c r="J1558" i="1"/>
  <c r="G1558" i="1" a="1"/>
  <c r="G1558" i="1"/>
  <c r="P1557" i="1" a="1"/>
  <c r="P1557" i="1"/>
  <c r="O1557" i="1" a="1"/>
  <c r="O1557" i="1"/>
  <c r="L1557" i="1" a="1"/>
  <c r="L1557" i="1" s="1"/>
  <c r="Q1557" i="1" a="1"/>
  <c r="Q1557" i="1" s="1"/>
  <c r="K1557" i="1" a="1"/>
  <c r="K1557" i="1" s="1"/>
  <c r="N1557" i="1" a="1"/>
  <c r="N1557" i="1" s="1"/>
  <c r="F1557" i="1" a="1"/>
  <c r="F1557" i="1" s="1"/>
  <c r="P1558" i="1" a="1"/>
  <c r="P1558" i="1" s="1"/>
  <c r="F1558" i="1" a="1"/>
  <c r="F1558" i="1" s="1"/>
  <c r="N1558" i="1" a="1"/>
  <c r="N1558" i="1" s="1"/>
  <c r="H1558" i="1" a="1"/>
  <c r="H1558" i="1" s="1"/>
  <c r="M1558" i="1" a="1"/>
  <c r="M1558" i="1" s="1"/>
  <c r="I1558" i="1" a="1"/>
  <c r="I1558" i="1" s="1"/>
  <c r="H1557" i="1" a="1"/>
  <c r="H1557" i="1"/>
  <c r="Q1549" i="1" a="1"/>
  <c r="Q1549" i="1"/>
  <c r="I1549" i="1" a="1"/>
  <c r="I1549" i="1"/>
  <c r="G1551" i="1" a="1"/>
  <c r="G1551" i="1"/>
  <c r="F1551" i="1" a="1"/>
  <c r="F1551" i="1" s="1"/>
  <c r="J1548" i="1" a="1"/>
  <c r="J1548" i="1" s="1"/>
  <c r="F1548" i="1" a="1"/>
  <c r="F1548" i="1"/>
  <c r="P1549" i="1" a="1"/>
  <c r="P1549" i="1" s="1"/>
  <c r="J1549" i="1" a="1"/>
  <c r="J1549" i="1" s="1"/>
  <c r="K1549" i="1" a="1"/>
  <c r="K1549" i="1" s="1"/>
  <c r="L1548" i="1" a="1"/>
  <c r="L1548" i="1" s="1"/>
  <c r="H1548" i="1" a="1"/>
  <c r="H1548" i="1" s="1"/>
  <c r="M1548" i="1" a="1"/>
  <c r="M1548" i="1" s="1"/>
  <c r="H1549" i="1" a="1"/>
  <c r="H1549" i="1"/>
  <c r="P1548" i="1" a="1"/>
  <c r="P1548" i="1" s="1"/>
  <c r="O1548" i="1" a="1"/>
  <c r="O1548" i="1"/>
  <c r="G1548" i="1" a="1"/>
  <c r="G1548" i="1"/>
  <c r="M1549" i="1" a="1"/>
  <c r="M1549" i="1" s="1"/>
  <c r="P1551" i="1" a="1"/>
  <c r="P1551" i="1" s="1"/>
  <c r="N1549" i="1" a="1"/>
  <c r="N1549" i="1" s="1"/>
  <c r="F1549" i="1" a="1"/>
  <c r="F1549" i="1" s="1"/>
  <c r="K1548" i="1" a="1"/>
  <c r="K1548" i="1"/>
  <c r="N1548" i="1" a="1"/>
  <c r="N1548" i="1" s="1"/>
  <c r="G1549" i="1" a="1"/>
  <c r="G1549" i="1" s="1"/>
  <c r="I1551" i="1" a="1"/>
  <c r="I1551" i="1" s="1"/>
  <c r="L1551" i="1" a="1"/>
  <c r="L1551" i="1" s="1"/>
  <c r="O1551" i="1" a="1"/>
  <c r="O1551" i="1" s="1"/>
  <c r="Q1551" i="1" a="1"/>
  <c r="Q1551" i="1"/>
  <c r="N1551" i="1" a="1"/>
  <c r="N1551" i="1"/>
  <c r="M1551" i="1" a="1"/>
  <c r="M1551" i="1" s="1"/>
  <c r="K1551" i="1" a="1"/>
  <c r="K1551" i="1"/>
  <c r="O1549" i="1" a="1"/>
  <c r="O1549" i="1"/>
  <c r="L1549" i="1" a="1"/>
  <c r="L1549" i="1"/>
  <c r="I1548" i="1" a="1"/>
  <c r="I1548" i="1" s="1"/>
  <c r="J1551" i="1" a="1"/>
  <c r="J1551" i="1"/>
  <c r="H1551" i="1" a="1"/>
  <c r="H1551" i="1" s="1"/>
  <c r="Q1548" i="1" a="1"/>
  <c r="Q1548" i="1"/>
  <c r="L1530" i="1" a="1"/>
  <c r="L1530" i="1"/>
  <c r="G1531" i="1" a="1"/>
  <c r="G1531" i="1" s="1"/>
  <c r="N1531" i="1" a="1"/>
  <c r="N1531" i="1" s="1"/>
  <c r="L1527" i="1" a="1"/>
  <c r="L1527" i="1" s="1"/>
  <c r="M1531" i="1" a="1"/>
  <c r="M1531" i="1"/>
  <c r="L1531" i="1" a="1"/>
  <c r="L1531" i="1"/>
  <c r="G1529" i="1" a="1"/>
  <c r="G1529" i="1"/>
  <c r="P1529" i="1" a="1"/>
  <c r="P1529" i="1" s="1"/>
  <c r="O1527" i="1" a="1"/>
  <c r="O1527" i="1" s="1"/>
  <c r="F1529" i="1" a="1"/>
  <c r="F1529" i="1"/>
  <c r="K1531" i="1" a="1"/>
  <c r="K1531" i="1" s="1"/>
  <c r="I1531" i="1" a="1"/>
  <c r="I1531" i="1" s="1"/>
  <c r="I1529" i="1" a="1"/>
  <c r="I1529" i="1"/>
  <c r="F1531" i="1" a="1"/>
  <c r="F1531" i="1" s="1"/>
  <c r="I1528" i="1" a="1"/>
  <c r="I1528" i="1"/>
  <c r="P1530" i="1" a="1"/>
  <c r="P1530" i="1"/>
  <c r="H1530" i="1" a="1"/>
  <c r="H1530" i="1" s="1"/>
  <c r="G1528" i="1" a="1"/>
  <c r="G1528" i="1" s="1"/>
  <c r="P1527" i="1" a="1"/>
  <c r="P1527" i="1" s="1"/>
  <c r="M1527" i="1" a="1"/>
  <c r="M1527" i="1" s="1"/>
  <c r="J1528" i="1" a="1"/>
  <c r="J1528" i="1" s="1"/>
  <c r="M1530" i="1" a="1"/>
  <c r="M1530" i="1"/>
  <c r="G1530" i="1" a="1"/>
  <c r="G1530" i="1" s="1"/>
  <c r="F1530" i="1" a="1"/>
  <c r="F1530" i="1" s="1"/>
  <c r="O1529" i="1" a="1"/>
  <c r="O1529" i="1" s="1"/>
  <c r="L1529" i="1" a="1"/>
  <c r="L1529" i="1"/>
  <c r="Q1528" i="1" a="1"/>
  <c r="Q1528" i="1"/>
  <c r="O1528" i="1" a="1"/>
  <c r="O1528" i="1"/>
  <c r="L1528" i="1" a="1"/>
  <c r="L1528" i="1" s="1"/>
  <c r="F1528" i="1" a="1"/>
  <c r="F1528" i="1"/>
  <c r="Q1527" i="1" a="1"/>
  <c r="Q1527" i="1" s="1"/>
  <c r="N1530" i="1" a="1"/>
  <c r="N1530" i="1" s="1"/>
  <c r="P1531" i="1" a="1"/>
  <c r="P1531" i="1"/>
  <c r="J1531" i="1" a="1"/>
  <c r="J1531" i="1" s="1"/>
  <c r="N1527" i="1" a="1"/>
  <c r="N1527" i="1" s="1"/>
  <c r="I1530" i="1" a="1"/>
  <c r="I1530" i="1"/>
  <c r="K1528" i="1" a="1"/>
  <c r="K1528" i="1"/>
  <c r="H1528" i="1" a="1"/>
  <c r="H1528" i="1" s="1"/>
  <c r="J1529" i="1" a="1"/>
  <c r="J1529" i="1" s="1"/>
  <c r="M1528" i="1" a="1"/>
  <c r="M1528" i="1"/>
  <c r="O1531" i="1" a="1"/>
  <c r="O1531" i="1" s="1"/>
  <c r="H1531" i="1" a="1"/>
  <c r="H1531" i="1" s="1"/>
  <c r="H1529" i="1" a="1"/>
  <c r="H1529" i="1"/>
  <c r="Q1531" i="1" a="1"/>
  <c r="Q1531" i="1" s="1"/>
  <c r="Q1530" i="1" a="1"/>
  <c r="Q1530" i="1"/>
  <c r="K1530" i="1" a="1"/>
  <c r="K1530" i="1" s="1"/>
  <c r="M1529" i="1" a="1"/>
  <c r="M1529" i="1" s="1"/>
  <c r="K1529" i="1" a="1"/>
  <c r="K1529" i="1"/>
  <c r="N1528" i="1" a="1"/>
  <c r="N1528" i="1" s="1"/>
  <c r="O1530" i="1" a="1"/>
  <c r="O1530" i="1" s="1"/>
  <c r="Q1529" i="1" a="1"/>
  <c r="Q1529" i="1" s="1"/>
  <c r="P1528" i="1" a="1"/>
  <c r="P1528" i="1"/>
  <c r="N1529" i="1" a="1"/>
  <c r="N1529" i="1" s="1"/>
  <c r="J1530" i="1" a="1"/>
  <c r="J1530" i="1"/>
  <c r="F1525" i="1" a="1"/>
  <c r="F1525" i="1"/>
  <c r="L1523" i="1" a="1"/>
  <c r="L1523" i="1" s="1"/>
  <c r="J1526" i="1" a="1"/>
  <c r="J1526" i="1"/>
  <c r="P1523" i="1" a="1"/>
  <c r="P1523" i="1" s="1"/>
  <c r="L1524" i="1" a="1"/>
  <c r="L1524" i="1" s="1"/>
  <c r="I1526" i="1" a="1"/>
  <c r="I1526" i="1" s="1"/>
  <c r="M1526" i="1" a="1"/>
  <c r="M1526" i="1" s="1"/>
  <c r="M1522" i="1" a="1"/>
  <c r="M1522" i="1"/>
  <c r="L1526" i="1" a="1"/>
  <c r="L1526" i="1" s="1"/>
  <c r="P1525" i="1" a="1"/>
  <c r="P1525" i="1" s="1"/>
  <c r="M1525" i="1" a="1"/>
  <c r="M1525" i="1"/>
  <c r="L1525" i="1" a="1"/>
  <c r="L1525" i="1"/>
  <c r="M1524" i="1" a="1"/>
  <c r="M1524" i="1" s="1"/>
  <c r="J1524" i="1" a="1"/>
  <c r="J1524" i="1"/>
  <c r="K1522" i="1" a="1"/>
  <c r="K1522" i="1" s="1"/>
  <c r="L1522" i="1" a="1"/>
  <c r="L1522" i="1" s="1"/>
  <c r="Q1522" i="1" a="1"/>
  <c r="Q1522" i="1"/>
  <c r="N1523" i="1" a="1"/>
  <c r="N1523" i="1"/>
  <c r="G1526" i="1" a="1"/>
  <c r="G1526" i="1"/>
  <c r="N1524" i="1" a="1"/>
  <c r="N1524" i="1" s="1"/>
  <c r="O1522" i="1" a="1"/>
  <c r="O1522" i="1" s="1"/>
  <c r="N1522" i="1" a="1"/>
  <c r="N1522" i="1"/>
  <c r="J1525" i="1" a="1"/>
  <c r="J1525" i="1"/>
  <c r="J1523" i="1" a="1"/>
  <c r="J1523" i="1"/>
  <c r="F1526" i="1" a="1"/>
  <c r="F1526" i="1" s="1"/>
  <c r="K1525" i="1" a="1"/>
  <c r="K1525" i="1"/>
  <c r="K1523" i="1" a="1"/>
  <c r="K1523" i="1" s="1"/>
  <c r="H1525" i="1" a="1"/>
  <c r="H1525" i="1" s="1"/>
  <c r="H1523" i="1" a="1"/>
  <c r="H1523" i="1"/>
  <c r="P1524" i="1" a="1"/>
  <c r="P1524" i="1" s="1"/>
  <c r="I1524" i="1" a="1"/>
  <c r="I1524" i="1" s="1"/>
  <c r="Q1524" i="1" a="1"/>
  <c r="Q1524" i="1"/>
  <c r="G1523" i="1" a="1"/>
  <c r="G1523" i="1"/>
  <c r="I1523" i="1" a="1"/>
  <c r="I1523" i="1" s="1"/>
  <c r="P1522" i="1" a="1"/>
  <c r="P1522" i="1" s="1"/>
  <c r="G1524" i="1" a="1"/>
  <c r="G1524" i="1" s="1"/>
  <c r="H1527" i="1" a="1"/>
  <c r="H1527" i="1" s="1"/>
  <c r="M1523" i="1" a="1"/>
  <c r="M1523" i="1" s="1"/>
  <c r="O1526" i="1" a="1"/>
  <c r="O1526" i="1" s="1"/>
  <c r="P1526" i="1" a="1"/>
  <c r="P1526" i="1"/>
  <c r="I1525" i="1" a="1"/>
  <c r="I1525" i="1" s="1"/>
  <c r="F1524" i="1" a="1"/>
  <c r="F1524" i="1"/>
  <c r="N1526" i="1" a="1"/>
  <c r="N1526" i="1" s="1"/>
  <c r="Q1523" i="1" a="1"/>
  <c r="Q1523" i="1"/>
  <c r="G1525" i="1" a="1"/>
  <c r="G1525" i="1" s="1"/>
  <c r="F1523" i="1" a="1"/>
  <c r="F1523" i="1" s="1"/>
  <c r="H1526" i="1" a="1"/>
  <c r="H1526" i="1" s="1"/>
  <c r="K1524" i="1" a="1"/>
  <c r="K1524" i="1" s="1"/>
  <c r="O1523" i="1" a="1"/>
  <c r="O1523" i="1" s="1"/>
  <c r="K1526" i="1" a="1"/>
  <c r="K1526" i="1" s="1"/>
  <c r="Q1525" i="1" a="1"/>
  <c r="Q1525" i="1" s="1"/>
  <c r="N1525" i="1" a="1"/>
  <c r="N1525" i="1"/>
  <c r="I1522" i="1" a="1"/>
  <c r="I1522" i="1"/>
  <c r="J1522" i="1" a="1"/>
  <c r="J1522" i="1" s="1"/>
  <c r="K1527" i="1" a="1"/>
  <c r="K1527" i="1" s="1"/>
  <c r="O1525" i="1" a="1"/>
  <c r="O1525" i="1" s="1"/>
  <c r="J1527" i="1" a="1"/>
  <c r="J1527" i="1" s="1"/>
  <c r="O1524" i="1" a="1"/>
  <c r="O1524" i="1" s="1"/>
  <c r="H1524" i="1" a="1"/>
  <c r="H1524" i="1"/>
  <c r="I1527" i="1" a="1"/>
  <c r="I1527" i="1" s="1"/>
  <c r="Q1526" i="1" a="1"/>
  <c r="Q1526" i="1" s="1"/>
  <c r="G1527" i="1" a="1"/>
  <c r="G1527" i="1" s="1"/>
  <c r="F1527" i="1" a="1"/>
  <c r="F1527" i="1" s="1"/>
  <c r="L1516" i="1" a="1"/>
  <c r="L1516" i="1"/>
  <c r="Q1521" i="1" a="1"/>
  <c r="Q1521" i="1"/>
  <c r="P1521" i="1" a="1"/>
  <c r="P1521" i="1" s="1"/>
  <c r="O1521" i="1" a="1"/>
  <c r="O1521" i="1"/>
  <c r="N1521" i="1" a="1"/>
  <c r="N1521" i="1"/>
  <c r="M1521" i="1" a="1"/>
  <c r="M1521" i="1" s="1"/>
  <c r="Q1520" i="1" a="1"/>
  <c r="Q1520" i="1" s="1"/>
  <c r="N1519" i="1" a="1"/>
  <c r="N1519" i="1" s="1"/>
  <c r="F1517" i="1" a="1"/>
  <c r="F1517" i="1"/>
  <c r="I1517" i="1" a="1"/>
  <c r="I1517" i="1" s="1"/>
  <c r="L1517" i="1" a="1"/>
  <c r="L1517" i="1"/>
  <c r="F1521" i="1" a="1"/>
  <c r="F1521" i="1" s="1"/>
  <c r="Q1519" i="1" a="1"/>
  <c r="Q1519" i="1" s="1"/>
  <c r="Q1516" i="1" a="1"/>
  <c r="Q1516" i="1"/>
  <c r="M1517" i="1" a="1"/>
  <c r="M1517" i="1" s="1"/>
  <c r="L1521" i="1" a="1"/>
  <c r="L1521" i="1"/>
  <c r="I1519" i="1" a="1"/>
  <c r="I1519" i="1"/>
  <c r="J1521" i="1" a="1"/>
  <c r="J1521" i="1" s="1"/>
  <c r="M1520" i="1" a="1"/>
  <c r="M1520" i="1"/>
  <c r="G1521" i="1" a="1"/>
  <c r="G1521" i="1" s="1"/>
  <c r="O1520" i="1" a="1"/>
  <c r="O1520" i="1"/>
  <c r="P1520" i="1" a="1"/>
  <c r="P1520" i="1"/>
  <c r="M1519" i="1" a="1"/>
  <c r="M1519" i="1"/>
  <c r="L1520" i="1" a="1"/>
  <c r="L1520" i="1"/>
  <c r="K1516" i="1" a="1"/>
  <c r="K1516" i="1" s="1"/>
  <c r="G1519" i="1" a="1"/>
  <c r="G1519" i="1"/>
  <c r="K1520" i="1" a="1"/>
  <c r="K1520" i="1" s="1"/>
  <c r="K1519" i="1" a="1"/>
  <c r="K1519" i="1"/>
  <c r="P1516" i="1" a="1"/>
  <c r="P1516" i="1"/>
  <c r="J1519" i="1" a="1"/>
  <c r="J1519" i="1"/>
  <c r="H1517" i="1" a="1"/>
  <c r="H1517" i="1" s="1"/>
  <c r="K1517" i="1" a="1"/>
  <c r="K1517" i="1"/>
  <c r="F1519" i="1" a="1"/>
  <c r="F1519" i="1" s="1"/>
  <c r="N1516" i="1" a="1"/>
  <c r="N1516" i="1" s="1"/>
  <c r="H1521" i="1" a="1"/>
  <c r="H1521" i="1" s="1"/>
  <c r="N1520" i="1" a="1"/>
  <c r="N1520" i="1" s="1"/>
  <c r="L1519" i="1" a="1"/>
  <c r="L1519" i="1"/>
  <c r="N1517" i="1" a="1"/>
  <c r="N1517" i="1"/>
  <c r="F1520" i="1" a="1"/>
  <c r="F1520" i="1" s="1"/>
  <c r="M1516" i="1" a="1"/>
  <c r="M1516" i="1" s="1"/>
  <c r="P1517" i="1" a="1"/>
  <c r="P1517" i="1" s="1"/>
  <c r="H1522" i="1" a="1"/>
  <c r="H1522" i="1" s="1"/>
  <c r="I1521" i="1" a="1"/>
  <c r="I1521" i="1"/>
  <c r="I1520" i="1" a="1"/>
  <c r="I1520" i="1"/>
  <c r="J1520" i="1" a="1"/>
  <c r="J1520" i="1" s="1"/>
  <c r="O1517" i="1" a="1"/>
  <c r="O1517" i="1" s="1"/>
  <c r="H1519" i="1" a="1"/>
  <c r="H1519" i="1"/>
  <c r="H1520" i="1" a="1"/>
  <c r="H1520" i="1" s="1"/>
  <c r="O1519" i="1" a="1"/>
  <c r="O1519" i="1"/>
  <c r="G1520" i="1" a="1"/>
  <c r="G1520" i="1"/>
  <c r="G1517" i="1" a="1"/>
  <c r="G1517" i="1" s="1"/>
  <c r="P1519" i="1" a="1"/>
  <c r="P1519" i="1" s="1"/>
  <c r="Q1517" i="1" a="1"/>
  <c r="Q1517" i="1"/>
  <c r="O1516" i="1" a="1"/>
  <c r="O1516" i="1"/>
  <c r="J1517" i="1" a="1"/>
  <c r="J1517" i="1" s="1"/>
  <c r="G1522" i="1" a="1"/>
  <c r="G1522" i="1"/>
  <c r="F1522" i="1" a="1"/>
  <c r="F1522" i="1" s="1"/>
  <c r="K1521" i="1" a="1"/>
  <c r="K1521" i="1"/>
  <c r="K1513" i="1" a="1"/>
  <c r="K1513" i="1"/>
  <c r="Q1513" i="1" a="1"/>
  <c r="Q1513" i="1"/>
  <c r="F1516" i="1" a="1"/>
  <c r="F1516" i="1"/>
  <c r="P1515" i="1" a="1"/>
  <c r="P1515" i="1" s="1"/>
  <c r="O1514" i="1" a="1"/>
  <c r="O1514" i="1"/>
  <c r="L1513" i="1" a="1"/>
  <c r="L1513" i="1"/>
  <c r="J1516" i="1" a="1"/>
  <c r="J1516" i="1" s="1"/>
  <c r="I1516" i="1" a="1"/>
  <c r="I1516" i="1"/>
  <c r="G1514" i="1" a="1"/>
  <c r="G1514" i="1"/>
  <c r="H1516" i="1" a="1"/>
  <c r="H1516" i="1" s="1"/>
  <c r="G1516" i="1" a="1"/>
  <c r="G1516" i="1" s="1"/>
  <c r="K1514" i="1" a="1"/>
  <c r="K1514" i="1"/>
  <c r="K1515" i="1" a="1"/>
  <c r="K1515" i="1"/>
  <c r="H1514" i="1" a="1"/>
  <c r="H1514" i="1" s="1"/>
  <c r="Q1514" i="1" a="1"/>
  <c r="Q1514" i="1"/>
  <c r="M1513" i="1" a="1"/>
  <c r="M1513" i="1"/>
  <c r="Q1515" i="1" a="1"/>
  <c r="Q1515" i="1" s="1"/>
  <c r="O1515" i="1" a="1"/>
  <c r="O1515" i="1" s="1"/>
  <c r="M1515" i="1" a="1"/>
  <c r="M1515" i="1"/>
  <c r="L1515" i="1" a="1"/>
  <c r="L1515" i="1"/>
  <c r="P1514" i="1" a="1"/>
  <c r="P1514" i="1"/>
  <c r="F1515" i="1" a="1"/>
  <c r="F1515" i="1"/>
  <c r="M1514" i="1" a="1"/>
  <c r="M1514" i="1"/>
  <c r="F1514" i="1" a="1"/>
  <c r="F1514" i="1" s="1"/>
  <c r="N1515" i="1" a="1"/>
  <c r="N1515" i="1" s="1"/>
  <c r="I1515" i="1" a="1"/>
  <c r="I1515" i="1" s="1"/>
  <c r="N1513" i="1" a="1"/>
  <c r="N1513" i="1" s="1"/>
  <c r="G1515" i="1" a="1"/>
  <c r="G1515" i="1"/>
  <c r="G1513" i="1" a="1"/>
  <c r="G1513" i="1" s="1"/>
  <c r="N1514" i="1" a="1"/>
  <c r="N1514" i="1"/>
  <c r="I1513" i="1" a="1"/>
  <c r="I1513" i="1"/>
  <c r="L1514" i="1" a="1"/>
  <c r="L1514" i="1" s="1"/>
  <c r="I1514" i="1" a="1"/>
  <c r="I1514" i="1" s="1"/>
  <c r="F1513" i="1" a="1"/>
  <c r="F1513" i="1" s="1"/>
  <c r="H1513" i="1" a="1"/>
  <c r="H1513" i="1" s="1"/>
  <c r="J1515" i="1" a="1"/>
  <c r="J1515" i="1"/>
  <c r="O1513" i="1" a="1"/>
  <c r="O1513" i="1" s="1"/>
  <c r="J1513" i="1" a="1"/>
  <c r="J1513" i="1" s="1"/>
  <c r="H1515" i="1" a="1"/>
  <c r="H1515" i="1" s="1"/>
  <c r="P1513" i="1" a="1"/>
  <c r="P1513" i="1" s="1"/>
  <c r="J1514" i="1" a="1"/>
  <c r="J1514" i="1" s="1"/>
  <c r="K1506" i="1" a="1"/>
  <c r="K1506" i="1"/>
  <c r="G1505" i="1" a="1"/>
  <c r="G1505" i="1"/>
  <c r="O1506" i="1" a="1"/>
  <c r="O1506" i="1" s="1"/>
  <c r="G1504" i="1" a="1"/>
  <c r="G1504" i="1"/>
  <c r="F1506" i="1" a="1"/>
  <c r="F1506" i="1" s="1"/>
  <c r="N1505" i="1" a="1"/>
  <c r="N1505" i="1" s="1"/>
  <c r="Q1507" i="1" a="1"/>
  <c r="Q1507" i="1" s="1"/>
  <c r="G1506" i="1" a="1"/>
  <c r="G1506" i="1"/>
  <c r="M1504" i="1" a="1"/>
  <c r="M1504" i="1"/>
  <c r="P1504" i="1" a="1"/>
  <c r="P1504" i="1"/>
  <c r="O1507" i="1" a="1"/>
  <c r="O1507" i="1" s="1"/>
  <c r="J1507" i="1" a="1"/>
  <c r="J1507" i="1" s="1"/>
  <c r="L1505" i="1" a="1"/>
  <c r="L1505" i="1" s="1"/>
  <c r="M1505" i="1" a="1"/>
  <c r="M1505" i="1"/>
  <c r="Q1506" i="1" a="1"/>
  <c r="Q1506" i="1"/>
  <c r="M1506" i="1" a="1"/>
  <c r="M1506" i="1" s="1"/>
  <c r="J1506" i="1" a="1"/>
  <c r="J1506" i="1"/>
  <c r="P1505" i="1" a="1"/>
  <c r="P1505" i="1" s="1"/>
  <c r="O1505" i="1" a="1"/>
  <c r="O1505" i="1" s="1"/>
  <c r="I1505" i="1" a="1"/>
  <c r="I1505" i="1"/>
  <c r="Q1504" i="1" a="1"/>
  <c r="Q1504" i="1" s="1"/>
  <c r="P1506" i="1" a="1"/>
  <c r="P1506" i="1"/>
  <c r="I1507" i="1" a="1"/>
  <c r="I1507" i="1" s="1"/>
  <c r="I1506" i="1" a="1"/>
  <c r="I1506" i="1" s="1"/>
  <c r="Q1502" i="1" a="1"/>
  <c r="Q1502" i="1"/>
  <c r="F1504" i="1" a="1"/>
  <c r="F1504" i="1" s="1"/>
  <c r="J1505" i="1" a="1"/>
  <c r="J1505" i="1" s="1"/>
  <c r="H1505" i="1" a="1"/>
  <c r="H1505" i="1"/>
  <c r="L1504" i="1" a="1"/>
  <c r="L1504" i="1"/>
  <c r="O1504" i="1" a="1"/>
  <c r="O1504" i="1" s="1"/>
  <c r="G1507" i="1" a="1"/>
  <c r="G1507" i="1" s="1"/>
  <c r="H1506" i="1" a="1"/>
  <c r="H1506" i="1"/>
  <c r="L1507" i="1" a="1"/>
  <c r="L1507" i="1" s="1"/>
  <c r="M1507" i="1" a="1"/>
  <c r="M1507" i="1" s="1"/>
  <c r="P1507" i="1" a="1"/>
  <c r="P1507" i="1"/>
  <c r="F1505" i="1" a="1"/>
  <c r="F1505" i="1"/>
  <c r="Q1505" i="1" a="1"/>
  <c r="Q1505" i="1" s="1"/>
  <c r="L1506" i="1" a="1"/>
  <c r="L1506" i="1" s="1"/>
  <c r="P1502" i="1" a="1"/>
  <c r="P1502" i="1"/>
  <c r="H1504" i="1" a="1"/>
  <c r="H1504" i="1" s="1"/>
  <c r="K1507" i="1" a="1"/>
  <c r="K1507" i="1" s="1"/>
  <c r="F1507" i="1" a="1"/>
  <c r="F1507" i="1"/>
  <c r="K1504" i="1" a="1"/>
  <c r="K1504" i="1" s="1"/>
  <c r="I1504" i="1" a="1"/>
  <c r="I1504" i="1" s="1"/>
  <c r="J1504" i="1" a="1"/>
  <c r="J1504" i="1"/>
  <c r="K1505" i="1" a="1"/>
  <c r="K1505" i="1"/>
  <c r="N1504" i="1" a="1"/>
  <c r="N1504" i="1" s="1"/>
  <c r="N1507" i="1" a="1"/>
  <c r="N1507" i="1"/>
  <c r="N1506" i="1" a="1"/>
  <c r="N1506" i="1" s="1"/>
  <c r="H1507" i="1" a="1"/>
  <c r="H1507" i="1" s="1"/>
  <c r="M1358" i="1" a="1"/>
  <c r="M1358" i="1" s="1"/>
  <c r="J1359" i="1" a="1"/>
  <c r="J1359" i="1"/>
  <c r="H1362" i="1" a="1"/>
  <c r="H1362" i="1" s="1"/>
  <c r="G1362" i="1" a="1"/>
  <c r="G1362" i="1" s="1"/>
  <c r="J1361" i="1" a="1"/>
  <c r="J1361" i="1" s="1"/>
  <c r="F1361" i="1" a="1"/>
  <c r="F1361" i="1"/>
  <c r="O1358" i="1" a="1"/>
  <c r="O1358" i="1"/>
  <c r="O1360" i="1" a="1"/>
  <c r="O1360" i="1"/>
  <c r="F1360" i="1" a="1"/>
  <c r="F1360" i="1" s="1"/>
  <c r="O1359" i="1" a="1"/>
  <c r="O1359" i="1"/>
  <c r="K1359" i="1" a="1"/>
  <c r="K1359" i="1"/>
  <c r="O1361" i="1" a="1"/>
  <c r="O1361" i="1" s="1"/>
  <c r="H1361" i="1" a="1"/>
  <c r="H1361" i="1" s="1"/>
  <c r="H1360" i="1" a="1"/>
  <c r="H1360" i="1"/>
  <c r="N1361" i="1" a="1"/>
  <c r="N1361" i="1"/>
  <c r="I1361" i="1" a="1"/>
  <c r="I1361" i="1" s="1"/>
  <c r="N1360" i="1" a="1"/>
  <c r="N1360" i="1"/>
  <c r="L1359" i="1" a="1"/>
  <c r="L1359" i="1" s="1"/>
  <c r="J1358" i="1" a="1"/>
  <c r="J1358" i="1" s="1"/>
  <c r="N1358" i="1" a="1"/>
  <c r="N1358" i="1" s="1"/>
  <c r="K1360" i="1" a="1"/>
  <c r="K1360" i="1" s="1"/>
  <c r="P1358" i="1" a="1"/>
  <c r="P1358" i="1" s="1"/>
  <c r="L1358" i="1" a="1"/>
  <c r="L1358" i="1"/>
  <c r="G1359" i="1" a="1"/>
  <c r="G1359" i="1" s="1"/>
  <c r="H1359" i="1" a="1"/>
  <c r="H1359" i="1" s="1"/>
  <c r="P1359" i="1" a="1"/>
  <c r="P1359" i="1"/>
  <c r="F1359" i="1" a="1"/>
  <c r="F1359" i="1"/>
  <c r="Q1360" i="1" a="1"/>
  <c r="Q1360" i="1"/>
  <c r="G1361" i="1" a="1"/>
  <c r="G1361" i="1" s="1"/>
  <c r="O1362" i="1" a="1"/>
  <c r="O1362" i="1"/>
  <c r="P1361" i="1" a="1"/>
  <c r="P1361" i="1"/>
  <c r="L1361" i="1" a="1"/>
  <c r="L1361" i="1" s="1"/>
  <c r="J1360" i="1" a="1"/>
  <c r="J1360" i="1" s="1"/>
  <c r="M1359" i="1" a="1"/>
  <c r="M1359" i="1" s="1"/>
  <c r="L1360" i="1" a="1"/>
  <c r="L1360" i="1"/>
  <c r="N1362" i="1" a="1"/>
  <c r="N1362" i="1"/>
  <c r="K1361" i="1" a="1"/>
  <c r="K1361" i="1"/>
  <c r="M1362" i="1" a="1"/>
  <c r="M1362" i="1" s="1"/>
  <c r="L1362" i="1" a="1"/>
  <c r="L1362" i="1"/>
  <c r="K1362" i="1" a="1"/>
  <c r="K1362" i="1"/>
  <c r="Q1359" i="1" a="1"/>
  <c r="Q1359" i="1" s="1"/>
  <c r="J1362" i="1" a="1"/>
  <c r="J1362" i="1"/>
  <c r="M1360" i="1" a="1"/>
  <c r="M1360" i="1"/>
  <c r="Q1358" i="1" a="1"/>
  <c r="Q1358" i="1"/>
  <c r="K1358" i="1" a="1"/>
  <c r="K1358" i="1" s="1"/>
  <c r="Q1361" i="1" a="1"/>
  <c r="Q1361" i="1"/>
  <c r="M1361" i="1" a="1"/>
  <c r="M1361" i="1" s="1"/>
  <c r="N1359" i="1" a="1"/>
  <c r="N1359" i="1"/>
  <c r="P1360" i="1" a="1"/>
  <c r="P1360" i="1" s="1"/>
  <c r="I1359" i="1" a="1"/>
  <c r="I1359" i="1" s="1"/>
  <c r="I1362" i="1" a="1"/>
  <c r="I1362" i="1" s="1"/>
  <c r="F1362" i="1" a="1"/>
  <c r="F1362" i="1"/>
  <c r="I1360" i="1" a="1"/>
  <c r="I1360" i="1" s="1"/>
  <c r="G1360" i="1" a="1"/>
  <c r="G1360" i="1" s="1"/>
  <c r="P1356" i="1" a="1"/>
  <c r="P1356" i="1"/>
  <c r="O1356" i="1" a="1"/>
  <c r="O1356" i="1"/>
  <c r="J1356" i="1" a="1"/>
  <c r="J1356" i="1" s="1"/>
  <c r="I1354" i="1" a="1"/>
  <c r="I1354" i="1" s="1"/>
  <c r="N1354" i="1" a="1"/>
  <c r="N1354" i="1"/>
  <c r="F1354" i="1" a="1"/>
  <c r="F1354" i="1"/>
  <c r="H1357" i="1" a="1"/>
  <c r="H1357" i="1" s="1"/>
  <c r="F1357" i="1" a="1"/>
  <c r="F1357" i="1" s="1"/>
  <c r="K1356" i="1" a="1"/>
  <c r="K1356" i="1" s="1"/>
  <c r="K1355" i="1" a="1"/>
  <c r="K1355" i="1"/>
  <c r="F1356" i="1" a="1"/>
  <c r="F1356" i="1"/>
  <c r="K1353" i="1" a="1"/>
  <c r="K1353" i="1"/>
  <c r="G1356" i="1" a="1"/>
  <c r="G1356" i="1" s="1"/>
  <c r="G1353" i="1" a="1"/>
  <c r="G1353" i="1"/>
  <c r="L1355" i="1" a="1"/>
  <c r="L1355" i="1"/>
  <c r="I1353" i="1" a="1"/>
  <c r="I1353" i="1"/>
  <c r="M1353" i="1" a="1"/>
  <c r="M1353" i="1" s="1"/>
  <c r="I1358" i="1" a="1"/>
  <c r="I1358" i="1"/>
  <c r="H1358" i="1" a="1"/>
  <c r="H1358" i="1"/>
  <c r="P1354" i="1" a="1"/>
  <c r="P1354" i="1" s="1"/>
  <c r="P1353" i="1" a="1"/>
  <c r="P1353" i="1" s="1"/>
  <c r="G1358" i="1" a="1"/>
  <c r="G1358" i="1" s="1"/>
  <c r="O1357" i="1" a="1"/>
  <c r="O1357" i="1"/>
  <c r="F1358" i="1" a="1"/>
  <c r="F1358" i="1" s="1"/>
  <c r="M1356" i="1" a="1"/>
  <c r="M1356" i="1" s="1"/>
  <c r="Q1353" i="1" a="1"/>
  <c r="Q1353" i="1" s="1"/>
  <c r="Q1357" i="1" a="1"/>
  <c r="Q1357" i="1"/>
  <c r="L1353" i="1" a="1"/>
  <c r="L1353" i="1" s="1"/>
  <c r="P1357" i="1" a="1"/>
  <c r="P1357" i="1" s="1"/>
  <c r="O1354" i="1" a="1"/>
  <c r="O1354" i="1"/>
  <c r="H1355" i="1" a="1"/>
  <c r="H1355" i="1"/>
  <c r="M1357" i="1" a="1"/>
  <c r="M1357" i="1" s="1"/>
  <c r="H1354" i="1" a="1"/>
  <c r="H1354" i="1" s="1"/>
  <c r="L1354" i="1" a="1"/>
  <c r="L1354" i="1"/>
  <c r="J1354" i="1" a="1"/>
  <c r="J1354" i="1" s="1"/>
  <c r="F1355" i="1" a="1"/>
  <c r="F1355" i="1"/>
  <c r="G1357" i="1" a="1"/>
  <c r="G1357" i="1" s="1"/>
  <c r="I1356" i="1" a="1"/>
  <c r="I1356" i="1" s="1"/>
  <c r="L1357" i="1" a="1"/>
  <c r="L1357" i="1"/>
  <c r="K1357" i="1" a="1"/>
  <c r="K1357" i="1"/>
  <c r="J1357" i="1" a="1"/>
  <c r="J1357" i="1"/>
  <c r="I1357" i="1" a="1"/>
  <c r="I1357" i="1" s="1"/>
  <c r="N1356" i="1" a="1"/>
  <c r="N1356" i="1"/>
  <c r="N1355" i="1" a="1"/>
  <c r="N1355" i="1" s="1"/>
  <c r="P1355" i="1" a="1"/>
  <c r="P1355" i="1"/>
  <c r="G1354" i="1" a="1"/>
  <c r="G1354" i="1"/>
  <c r="J1355" i="1" a="1"/>
  <c r="J1355" i="1" s="1"/>
  <c r="I1355" i="1" a="1"/>
  <c r="I1355" i="1" s="1"/>
  <c r="M1354" i="1" a="1"/>
  <c r="M1354" i="1" s="1"/>
  <c r="K1354" i="1" a="1"/>
  <c r="K1354" i="1" s="1"/>
  <c r="O1353" i="1" a="1"/>
  <c r="O1353" i="1" s="1"/>
  <c r="L1356" i="1" a="1"/>
  <c r="L1356" i="1" s="1"/>
  <c r="M1355" i="1" a="1"/>
  <c r="M1355" i="1" s="1"/>
  <c r="H1353" i="1" a="1"/>
  <c r="H1353" i="1" s="1"/>
  <c r="O1355" i="1" a="1"/>
  <c r="O1355" i="1"/>
  <c r="J1353" i="1" a="1"/>
  <c r="J1353" i="1"/>
  <c r="F1353" i="1" a="1"/>
  <c r="F1353" i="1" s="1"/>
  <c r="H1356" i="1" a="1"/>
  <c r="H1356" i="1" s="1"/>
  <c r="Q1354" i="1" a="1"/>
  <c r="Q1354" i="1" s="1"/>
  <c r="G1355" i="1" a="1"/>
  <c r="G1355" i="1"/>
  <c r="Q1355" i="1" a="1"/>
  <c r="Q1355" i="1"/>
  <c r="N1353" i="1" a="1"/>
  <c r="N1353" i="1" s="1"/>
  <c r="N1357" i="1" a="1"/>
  <c r="N1357" i="1" s="1"/>
  <c r="Q1356" i="1" a="1"/>
  <c r="Q1356" i="1"/>
  <c r="L1347" i="1" a="1"/>
  <c r="L1347" i="1" s="1"/>
  <c r="M1349" i="1" a="1"/>
  <c r="M1349" i="1" s="1"/>
  <c r="G1347" i="1" a="1"/>
  <c r="G1347" i="1" s="1"/>
  <c r="P1350" i="1" a="1"/>
  <c r="P1350" i="1" s="1"/>
  <c r="O1352" i="1" a="1"/>
  <c r="O1352" i="1" s="1"/>
  <c r="N1352" i="1" a="1"/>
  <c r="N1352" i="1"/>
  <c r="M1352" i="1" a="1"/>
  <c r="M1352" i="1"/>
  <c r="H1352" i="1" a="1"/>
  <c r="H1352" i="1" s="1"/>
  <c r="H1349" i="1" a="1"/>
  <c r="H1349" i="1" s="1"/>
  <c r="N1348" i="1" a="1"/>
  <c r="N1348" i="1" s="1"/>
  <c r="I1348" i="1" a="1"/>
  <c r="I1348" i="1"/>
  <c r="L1348" i="1" a="1"/>
  <c r="L1348" i="1"/>
  <c r="G1352" i="1" a="1"/>
  <c r="G1352" i="1" s="1"/>
  <c r="Q1348" i="1" a="1"/>
  <c r="Q1348" i="1"/>
  <c r="H1347" i="1" a="1"/>
  <c r="H1347" i="1"/>
  <c r="I1349" i="1" a="1"/>
  <c r="I1349" i="1" s="1"/>
  <c r="F1349" i="1" a="1"/>
  <c r="F1349" i="1" s="1"/>
  <c r="F1352" i="1" a="1"/>
  <c r="F1352" i="1" s="1"/>
  <c r="Q1350" i="1" a="1"/>
  <c r="Q1350" i="1" s="1"/>
  <c r="J1350" i="1" a="1"/>
  <c r="J1350" i="1" s="1"/>
  <c r="K1349" i="1" a="1"/>
  <c r="K1349" i="1"/>
  <c r="G1349" i="1" a="1"/>
  <c r="G1349" i="1" s="1"/>
  <c r="O1350" i="1" a="1"/>
  <c r="O1350" i="1"/>
  <c r="N1350" i="1" a="1"/>
  <c r="N1350" i="1" s="1"/>
  <c r="I1350" i="1" a="1"/>
  <c r="I1350" i="1" s="1"/>
  <c r="K1350" i="1" a="1"/>
  <c r="K1350" i="1" s="1"/>
  <c r="Q1349" i="1" a="1"/>
  <c r="Q1349" i="1" s="1"/>
  <c r="M1348" i="1" a="1"/>
  <c r="M1348" i="1" s="1"/>
  <c r="J1347" i="1" a="1"/>
  <c r="J1347" i="1"/>
  <c r="F1348" i="1" a="1"/>
  <c r="F1348" i="1"/>
  <c r="P1347" i="1" a="1"/>
  <c r="P1347" i="1" s="1"/>
  <c r="L1350" i="1" a="1"/>
  <c r="L1350" i="1" s="1"/>
  <c r="H1348" i="1" a="1"/>
  <c r="H1348" i="1" s="1"/>
  <c r="K1348" i="1" a="1"/>
  <c r="K1348" i="1" s="1"/>
  <c r="O1349" i="1" a="1"/>
  <c r="O1349" i="1" s="1"/>
  <c r="N1347" i="1" a="1"/>
  <c r="N1347" i="1" s="1"/>
  <c r="M1350" i="1" a="1"/>
  <c r="M1350" i="1" s="1"/>
  <c r="F1350" i="1" a="1"/>
  <c r="F1350" i="1"/>
  <c r="P1349" i="1" a="1"/>
  <c r="P1349" i="1" s="1"/>
  <c r="N1349" i="1" a="1"/>
  <c r="N1349" i="1" s="1"/>
  <c r="M1347" i="1" a="1"/>
  <c r="M1347" i="1" s="1"/>
  <c r="K1347" i="1" a="1"/>
  <c r="K1347" i="1" s="1"/>
  <c r="J1352" i="1" a="1"/>
  <c r="J1352" i="1" s="1"/>
  <c r="H1350" i="1" a="1"/>
  <c r="H1350" i="1"/>
  <c r="I1347" i="1" a="1"/>
  <c r="I1347" i="1"/>
  <c r="I1352" i="1" a="1"/>
  <c r="I1352" i="1" s="1"/>
  <c r="G1350" i="1" a="1"/>
  <c r="G1350" i="1" s="1"/>
  <c r="Q1347" i="1" a="1"/>
  <c r="Q1347" i="1" s="1"/>
  <c r="L1349" i="1" a="1"/>
  <c r="L1349" i="1" s="1"/>
  <c r="O1348" i="1" a="1"/>
  <c r="O1348" i="1" s="1"/>
  <c r="Q1352" i="1" a="1"/>
  <c r="Q1352" i="1"/>
  <c r="G1348" i="1" a="1"/>
  <c r="G1348" i="1" s="1"/>
  <c r="P1348" i="1" a="1"/>
  <c r="P1348" i="1"/>
  <c r="P1352" i="1" a="1"/>
  <c r="P1352" i="1" s="1"/>
  <c r="K1352" i="1" a="1"/>
  <c r="K1352" i="1" s="1"/>
  <c r="O1347" i="1" a="1"/>
  <c r="O1347" i="1"/>
  <c r="J1348" i="1" a="1"/>
  <c r="J1348" i="1" s="1"/>
  <c r="L1352" i="1" a="1"/>
  <c r="L1352" i="1" s="1"/>
  <c r="J1349" i="1" a="1"/>
  <c r="J1349" i="1"/>
  <c r="H1369" i="1" a="1"/>
  <c r="H1369" i="1"/>
  <c r="P1368" i="1" a="1"/>
  <c r="P1368" i="1" s="1"/>
  <c r="I1369" i="1" a="1"/>
  <c r="I1369" i="1" s="1"/>
  <c r="L1368" i="1" a="1"/>
  <c r="L1368" i="1" s="1"/>
  <c r="M1369" i="1" a="1"/>
  <c r="M1369" i="1" s="1"/>
  <c r="P1369" i="1" a="1"/>
  <c r="P1369" i="1"/>
  <c r="K1369" i="1" a="1"/>
  <c r="K1369" i="1"/>
  <c r="M1368" i="1" a="1"/>
  <c r="M1368" i="1" s="1"/>
  <c r="N1368" i="1" a="1"/>
  <c r="N1368" i="1"/>
  <c r="Q1370" i="1" a="1"/>
  <c r="Q1370" i="1" s="1"/>
  <c r="N1370" i="1" a="1"/>
  <c r="N1370" i="1"/>
  <c r="P1370" i="1" a="1"/>
  <c r="P1370" i="1"/>
  <c r="F1369" i="1" a="1"/>
  <c r="F1369" i="1" s="1"/>
  <c r="H1370" i="1" a="1"/>
  <c r="H1370" i="1" s="1"/>
  <c r="O1368" i="1" a="1"/>
  <c r="O1368" i="1"/>
  <c r="J1368" i="1" a="1"/>
  <c r="J1368" i="1"/>
  <c r="O1370" i="1" a="1"/>
  <c r="O1370" i="1" s="1"/>
  <c r="M1370" i="1" a="1"/>
  <c r="M1370" i="1" s="1"/>
  <c r="L1370" i="1" a="1"/>
  <c r="L1370" i="1" s="1"/>
  <c r="Q1368" i="1" a="1"/>
  <c r="Q1368" i="1"/>
  <c r="K1370" i="1" a="1"/>
  <c r="K1370" i="1"/>
  <c r="J1370" i="1" a="1"/>
  <c r="J1370" i="1" s="1"/>
  <c r="L1369" i="1" a="1"/>
  <c r="L1369" i="1" s="1"/>
  <c r="I1370" i="1" a="1"/>
  <c r="I1370" i="1" s="1"/>
  <c r="G1370" i="1" a="1"/>
  <c r="G1370" i="1" s="1"/>
  <c r="F1370" i="1" a="1"/>
  <c r="F1370" i="1"/>
  <c r="G1369" i="1" a="1"/>
  <c r="G1369" i="1"/>
  <c r="O1369" i="1" a="1"/>
  <c r="O1369" i="1" s="1"/>
  <c r="I1368" i="1" a="1"/>
  <c r="I1368" i="1" s="1"/>
  <c r="Q1369" i="1" a="1"/>
  <c r="Q1369" i="1"/>
  <c r="K1368" i="1" a="1"/>
  <c r="K1368" i="1"/>
  <c r="H1368" i="1" a="1"/>
  <c r="H1368" i="1" s="1"/>
  <c r="N1369" i="1" a="1"/>
  <c r="N1369" i="1" s="1"/>
  <c r="J1369" i="1" a="1"/>
  <c r="J1369" i="1"/>
  <c r="M1363" i="1" a="1"/>
  <c r="M1363" i="1"/>
  <c r="I1363" i="1" a="1"/>
  <c r="I1363" i="1"/>
  <c r="G1363" i="1" a="1"/>
  <c r="G1363" i="1" s="1"/>
  <c r="H1363" i="1" a="1"/>
  <c r="H1363" i="1" s="1"/>
  <c r="N1367" i="1" a="1"/>
  <c r="N1367" i="1"/>
  <c r="F1364" i="1" a="1"/>
  <c r="F1364" i="1" s="1"/>
  <c r="L1367" i="1" a="1"/>
  <c r="L1367" i="1"/>
  <c r="F1366" i="1" a="1"/>
  <c r="F1366" i="1"/>
  <c r="G1365" i="1" a="1"/>
  <c r="G1365" i="1" s="1"/>
  <c r="K1367" i="1" a="1"/>
  <c r="K1367" i="1" s="1"/>
  <c r="J1367" i="1" a="1"/>
  <c r="J1367" i="1"/>
  <c r="I1367" i="1" a="1"/>
  <c r="I1367" i="1"/>
  <c r="L1366" i="1" a="1"/>
  <c r="L1366" i="1" s="1"/>
  <c r="J1366" i="1" a="1"/>
  <c r="J1366" i="1"/>
  <c r="J1363" i="1" a="1"/>
  <c r="J1363" i="1"/>
  <c r="H1367" i="1" a="1"/>
  <c r="H1367" i="1"/>
  <c r="G1367" i="1" a="1"/>
  <c r="G1367" i="1" s="1"/>
  <c r="Q1366" i="1" a="1"/>
  <c r="Q1366" i="1" s="1"/>
  <c r="P1366" i="1" a="1"/>
  <c r="P1366" i="1"/>
  <c r="O1366" i="1" a="1"/>
  <c r="O1366" i="1"/>
  <c r="I1364" i="1" a="1"/>
  <c r="I1364" i="1" s="1"/>
  <c r="Q1365" i="1" a="1"/>
  <c r="Q1365" i="1"/>
  <c r="O1364" i="1" a="1"/>
  <c r="O1364" i="1"/>
  <c r="K1366" i="1" a="1"/>
  <c r="K1366" i="1" s="1"/>
  <c r="G1366" i="1" a="1"/>
  <c r="G1366" i="1" s="1"/>
  <c r="O1365" i="1" a="1"/>
  <c r="O1365" i="1"/>
  <c r="I1366" i="1" a="1"/>
  <c r="I1366" i="1" s="1"/>
  <c r="Q1363" i="1" a="1"/>
  <c r="Q1363" i="1"/>
  <c r="L1363" i="1" a="1"/>
  <c r="L1363" i="1"/>
  <c r="P1364" i="1" a="1"/>
  <c r="P1364" i="1"/>
  <c r="N1364" i="1" a="1"/>
  <c r="N1364" i="1"/>
  <c r="G1364" i="1" a="1"/>
  <c r="G1364" i="1" s="1"/>
  <c r="Q1362" i="1" a="1"/>
  <c r="Q1362" i="1" s="1"/>
  <c r="N1365" i="1" a="1"/>
  <c r="N1365" i="1"/>
  <c r="O1363" i="1" a="1"/>
  <c r="O1363" i="1"/>
  <c r="L1365" i="1" a="1"/>
  <c r="L1365" i="1" s="1"/>
  <c r="J1365" i="1" a="1"/>
  <c r="J1365" i="1"/>
  <c r="I1365" i="1" a="1"/>
  <c r="I1365" i="1"/>
  <c r="H1364" i="1" a="1"/>
  <c r="H1364" i="1" s="1"/>
  <c r="P1363" i="1" a="1"/>
  <c r="P1363" i="1" s="1"/>
  <c r="N1363" i="1" a="1"/>
  <c r="N1363" i="1" s="1"/>
  <c r="J1364" i="1" a="1"/>
  <c r="J1364" i="1" s="1"/>
  <c r="M1364" i="1" a="1"/>
  <c r="M1364" i="1"/>
  <c r="L1364" i="1" a="1"/>
  <c r="L1364" i="1"/>
  <c r="K1365" i="1" a="1"/>
  <c r="K1365" i="1"/>
  <c r="F1365" i="1" a="1"/>
  <c r="F1365" i="1" s="1"/>
  <c r="K1363" i="1" a="1"/>
  <c r="K1363" i="1" s="1"/>
  <c r="G1368" i="1" a="1"/>
  <c r="G1368" i="1" s="1"/>
  <c r="F1368" i="1" a="1"/>
  <c r="F1368" i="1"/>
  <c r="Q1367" i="1" a="1"/>
  <c r="Q1367" i="1"/>
  <c r="H1366" i="1" a="1"/>
  <c r="H1366" i="1" s="1"/>
  <c r="F1363" i="1" a="1"/>
  <c r="F1363" i="1"/>
  <c r="O1367" i="1" a="1"/>
  <c r="O1367" i="1" s="1"/>
  <c r="M1367" i="1" a="1"/>
  <c r="M1367" i="1" s="1"/>
  <c r="N1366" i="1" a="1"/>
  <c r="N1366" i="1" s="1"/>
  <c r="P1362" i="1" a="1"/>
  <c r="P1362" i="1" s="1"/>
  <c r="P1367" i="1" a="1"/>
  <c r="P1367" i="1" s="1"/>
  <c r="F1367" i="1" a="1"/>
  <c r="F1367" i="1"/>
  <c r="M1365" i="1" a="1"/>
  <c r="M1365" i="1"/>
  <c r="M1366" i="1" a="1"/>
  <c r="M1366" i="1" s="1"/>
  <c r="Q1364" i="1" a="1"/>
  <c r="Q1364" i="1" s="1"/>
  <c r="H1365" i="1" a="1"/>
  <c r="H1365" i="1" s="1"/>
  <c r="K1364" i="1" a="1"/>
  <c r="K1364" i="1" s="1"/>
  <c r="P1365" i="1" a="1"/>
  <c r="P1365" i="1"/>
  <c r="P1186" i="1" a="1"/>
  <c r="P1186" i="1"/>
  <c r="H1186" i="1" a="1"/>
  <c r="H1186" i="1" s="1"/>
  <c r="Q1186" i="1" a="1"/>
  <c r="Q1186" i="1"/>
  <c r="F1188" i="1" a="1"/>
  <c r="F1188" i="1" s="1"/>
  <c r="I1189" i="1" a="1"/>
  <c r="I1189" i="1" s="1"/>
  <c r="J1188" i="1" a="1"/>
  <c r="J1188" i="1"/>
  <c r="J1187" i="1" a="1"/>
  <c r="J1187" i="1" s="1"/>
  <c r="J1189" i="1" a="1"/>
  <c r="J1189" i="1" s="1"/>
  <c r="N1188" i="1" a="1"/>
  <c r="N1188" i="1"/>
  <c r="K1186" i="1" a="1"/>
  <c r="K1186" i="1" s="1"/>
  <c r="L1188" i="1" a="1"/>
  <c r="L1188" i="1" s="1"/>
  <c r="H1188" i="1" a="1"/>
  <c r="H1188" i="1" s="1"/>
  <c r="M1187" i="1" a="1"/>
  <c r="M1187" i="1" s="1"/>
  <c r="L1186" i="1" a="1"/>
  <c r="L1186" i="1" s="1"/>
  <c r="F1186" i="1" a="1"/>
  <c r="F1186" i="1"/>
  <c r="O1187" i="1" a="1"/>
  <c r="O1187" i="1"/>
  <c r="F1187" i="1" a="1"/>
  <c r="F1187" i="1" s="1"/>
  <c r="Q1188" i="1" a="1"/>
  <c r="Q1188" i="1"/>
  <c r="N1186" i="1" a="1"/>
  <c r="N1186" i="1" s="1"/>
  <c r="N1189" i="1" a="1"/>
  <c r="N1189" i="1"/>
  <c r="L1189" i="1" a="1"/>
  <c r="L1189" i="1"/>
  <c r="Q1187" i="1" a="1"/>
  <c r="Q1187" i="1" s="1"/>
  <c r="O1185" i="1" a="1"/>
  <c r="O1185" i="1" s="1"/>
  <c r="H1187" i="1" a="1"/>
  <c r="H1187" i="1" s="1"/>
  <c r="G1186" i="1" a="1"/>
  <c r="G1186" i="1" s="1"/>
  <c r="M1189" i="1" a="1"/>
  <c r="M1189" i="1" s="1"/>
  <c r="G1188" i="1" a="1"/>
  <c r="G1188" i="1" s="1"/>
  <c r="F1189" i="1" a="1"/>
  <c r="F1189" i="1" s="1"/>
  <c r="K1188" i="1" a="1"/>
  <c r="K1188" i="1" s="1"/>
  <c r="P1187" i="1" a="1"/>
  <c r="P1187" i="1"/>
  <c r="G1187" i="1" a="1"/>
  <c r="G1187" i="1"/>
  <c r="N1185" i="1" a="1"/>
  <c r="N1185" i="1" s="1"/>
  <c r="I1190" i="1" a="1"/>
  <c r="I1190" i="1" s="1"/>
  <c r="H1190" i="1" a="1"/>
  <c r="H1190" i="1" s="1"/>
  <c r="I1186" i="1" a="1"/>
  <c r="I1186" i="1"/>
  <c r="M1185" i="1" a="1"/>
  <c r="M1185" i="1"/>
  <c r="G1190" i="1" a="1"/>
  <c r="G1190" i="1" s="1"/>
  <c r="F1190" i="1" a="1"/>
  <c r="F1190" i="1" s="1"/>
  <c r="O1188" i="1" a="1"/>
  <c r="O1188" i="1"/>
  <c r="I1187" i="1" a="1"/>
  <c r="I1187" i="1" s="1"/>
  <c r="L1185" i="1" a="1"/>
  <c r="L1185" i="1" s="1"/>
  <c r="I1188" i="1" a="1"/>
  <c r="I1188" i="1" s="1"/>
  <c r="Q1189" i="1" a="1"/>
  <c r="Q1189" i="1" s="1"/>
  <c r="K1187" i="1" a="1"/>
  <c r="K1187" i="1" s="1"/>
  <c r="O1186" i="1" a="1"/>
  <c r="O1186" i="1"/>
  <c r="O1189" i="1" a="1"/>
  <c r="O1189" i="1" s="1"/>
  <c r="G1189" i="1" a="1"/>
  <c r="G1189" i="1" s="1"/>
  <c r="J1186" i="1" a="1"/>
  <c r="J1186" i="1"/>
  <c r="L1187" i="1" a="1"/>
  <c r="L1187" i="1" s="1"/>
  <c r="P1185" i="1" a="1"/>
  <c r="P1185" i="1"/>
  <c r="P1189" i="1" a="1"/>
  <c r="P1189" i="1"/>
  <c r="K1189" i="1" a="1"/>
  <c r="K1189" i="1" s="1"/>
  <c r="H1189" i="1" a="1"/>
  <c r="H1189" i="1"/>
  <c r="P1188" i="1" a="1"/>
  <c r="P1188" i="1"/>
  <c r="N1187" i="1" a="1"/>
  <c r="N1187" i="1" s="1"/>
  <c r="Q1185" i="1" a="1"/>
  <c r="Q1185" i="1" s="1"/>
  <c r="M1188" i="1" a="1"/>
  <c r="M1188" i="1" s="1"/>
  <c r="M1186" i="1" a="1"/>
  <c r="M1186" i="1" s="1"/>
  <c r="I1179" i="1" a="1"/>
  <c r="I1179" i="1" s="1"/>
  <c r="J1178" i="1" a="1"/>
  <c r="J1178" i="1"/>
  <c r="K1179" i="1" a="1"/>
  <c r="K1179" i="1" s="1"/>
  <c r="Q1177" i="1" a="1"/>
  <c r="Q1177" i="1"/>
  <c r="M1179" i="1" a="1"/>
  <c r="M1179" i="1"/>
  <c r="G1178" i="1" a="1"/>
  <c r="G1178" i="1" s="1"/>
  <c r="O1179" i="1" a="1"/>
  <c r="O1179" i="1"/>
  <c r="O1178" i="1" a="1"/>
  <c r="O1178" i="1" s="1"/>
  <c r="N1177" i="1" a="1"/>
  <c r="N1177" i="1" s="1"/>
  <c r="O1177" i="1" a="1"/>
  <c r="O1177" i="1"/>
  <c r="H1179" i="1" a="1"/>
  <c r="H1179" i="1"/>
  <c r="N1179" i="1" a="1"/>
  <c r="N1179" i="1" s="1"/>
  <c r="G1179" i="1" a="1"/>
  <c r="G1179" i="1" s="1"/>
  <c r="F1178" i="1" a="1"/>
  <c r="F1178" i="1" s="1"/>
  <c r="P1179" i="1" a="1"/>
  <c r="P1179" i="1" s="1"/>
  <c r="F1179" i="1" a="1"/>
  <c r="F1179" i="1" s="1"/>
  <c r="P1178" i="1" a="1"/>
  <c r="P1178" i="1" s="1"/>
  <c r="Q1178" i="1" a="1"/>
  <c r="Q1178" i="1" s="1"/>
  <c r="N1178" i="1" a="1"/>
  <c r="N1178" i="1"/>
  <c r="Q1179" i="1" a="1"/>
  <c r="Q1179" i="1"/>
  <c r="M1178" i="1" a="1"/>
  <c r="M1178" i="1" s="1"/>
  <c r="L1178" i="1" a="1"/>
  <c r="L1178" i="1" s="1"/>
  <c r="K1185" i="1" a="1"/>
  <c r="K1185" i="1" s="1"/>
  <c r="J1185" i="1" a="1"/>
  <c r="J1185" i="1" s="1"/>
  <c r="I1178" i="1" a="1"/>
  <c r="I1178" i="1"/>
  <c r="I1185" i="1" a="1"/>
  <c r="I1185" i="1"/>
  <c r="H1185" i="1" a="1"/>
  <c r="H1185" i="1" s="1"/>
  <c r="P1177" i="1" a="1"/>
  <c r="P1177" i="1" s="1"/>
  <c r="G1185" i="1" a="1"/>
  <c r="G1185" i="1" s="1"/>
  <c r="L1179" i="1" a="1"/>
  <c r="L1179" i="1" s="1"/>
  <c r="J1179" i="1" a="1"/>
  <c r="J1179" i="1" s="1"/>
  <c r="K1178" i="1" a="1"/>
  <c r="K1178" i="1"/>
  <c r="F1185" i="1" a="1"/>
  <c r="F1185" i="1" s="1"/>
  <c r="H1178" i="1" a="1"/>
  <c r="H1178" i="1"/>
  <c r="F1173" i="1" a="1"/>
  <c r="F1173" i="1" s="1"/>
  <c r="N1174" i="1" a="1"/>
  <c r="N1174" i="1" s="1"/>
  <c r="P1176" i="1" a="1"/>
  <c r="P1176" i="1"/>
  <c r="H1176" i="1" a="1"/>
  <c r="H1176" i="1" s="1"/>
  <c r="Q1172" i="1" a="1"/>
  <c r="Q1172" i="1" s="1"/>
  <c r="P1172" i="1" a="1"/>
  <c r="P1172" i="1"/>
  <c r="J1176" i="1" a="1"/>
  <c r="J1176" i="1"/>
  <c r="H1173" i="1" a="1"/>
  <c r="H1173" i="1" s="1"/>
  <c r="K1176" i="1" a="1"/>
  <c r="K1176" i="1" s="1"/>
  <c r="N1175" i="1" a="1"/>
  <c r="N1175" i="1" s="1"/>
  <c r="O1174" i="1" a="1"/>
  <c r="O1174" i="1" s="1"/>
  <c r="L1173" i="1" a="1"/>
  <c r="L1173" i="1"/>
  <c r="P1175" i="1" a="1"/>
  <c r="P1175" i="1"/>
  <c r="M1175" i="1" a="1"/>
  <c r="M1175" i="1" s="1"/>
  <c r="L1175" i="1" a="1"/>
  <c r="L1175" i="1"/>
  <c r="L1172" i="1" a="1"/>
  <c r="L1172" i="1" s="1"/>
  <c r="J1175" i="1" a="1"/>
  <c r="J1175" i="1"/>
  <c r="I1175" i="1" a="1"/>
  <c r="I1175" i="1"/>
  <c r="N1172" i="1" a="1"/>
  <c r="N1172" i="1" s="1"/>
  <c r="P1174" i="1" a="1"/>
  <c r="P1174" i="1" s="1"/>
  <c r="M1173" i="1" a="1"/>
  <c r="M1173" i="1"/>
  <c r="N1173" i="1" a="1"/>
  <c r="N1173" i="1"/>
  <c r="J1173" i="1" a="1"/>
  <c r="J1173" i="1" s="1"/>
  <c r="I1174" i="1" a="1"/>
  <c r="I1174" i="1" s="1"/>
  <c r="G1174" i="1" a="1"/>
  <c r="G1174" i="1" s="1"/>
  <c r="P1173" i="1" a="1"/>
  <c r="P1173" i="1"/>
  <c r="Q1173" i="1" a="1"/>
  <c r="Q1173" i="1"/>
  <c r="F1175" i="1" a="1"/>
  <c r="F1175" i="1"/>
  <c r="F1177" i="1" a="1"/>
  <c r="F1177" i="1" s="1"/>
  <c r="H1174" i="1" a="1"/>
  <c r="H1174" i="1" s="1"/>
  <c r="N1176" i="1" a="1"/>
  <c r="N1176" i="1" s="1"/>
  <c r="I1176" i="1" a="1"/>
  <c r="I1176" i="1"/>
  <c r="Q1175" i="1" a="1"/>
  <c r="Q1175" i="1" s="1"/>
  <c r="G1175" i="1" a="1"/>
  <c r="G1175" i="1" s="1"/>
  <c r="J1172" i="1" a="1"/>
  <c r="J1172" i="1" s="1"/>
  <c r="K1173" i="1" a="1"/>
  <c r="K1173" i="1"/>
  <c r="Q1174" i="1" a="1"/>
  <c r="Q1174" i="1"/>
  <c r="L1174" i="1" a="1"/>
  <c r="L1174" i="1" s="1"/>
  <c r="F1174" i="1" a="1"/>
  <c r="F1174" i="1" s="1"/>
  <c r="O1176" i="1" a="1"/>
  <c r="O1176" i="1"/>
  <c r="M1176" i="1" a="1"/>
  <c r="M1176" i="1"/>
  <c r="J1174" i="1" a="1"/>
  <c r="J1174" i="1"/>
  <c r="L1176" i="1" a="1"/>
  <c r="L1176" i="1"/>
  <c r="F1176" i="1" a="1"/>
  <c r="F1176" i="1" s="1"/>
  <c r="M1172" i="1" a="1"/>
  <c r="M1172" i="1"/>
  <c r="H1175" i="1" a="1"/>
  <c r="H1175" i="1" s="1"/>
  <c r="K1172" i="1" a="1"/>
  <c r="K1172" i="1"/>
  <c r="M1177" i="1" a="1"/>
  <c r="M1177" i="1" s="1"/>
  <c r="O1172" i="1" a="1"/>
  <c r="O1172" i="1" s="1"/>
  <c r="L1177" i="1" a="1"/>
  <c r="L1177" i="1" s="1"/>
  <c r="K1177" i="1" a="1"/>
  <c r="K1177" i="1"/>
  <c r="J1177" i="1" a="1"/>
  <c r="J1177" i="1"/>
  <c r="O1175" i="1" a="1"/>
  <c r="O1175" i="1" s="1"/>
  <c r="K1175" i="1" a="1"/>
  <c r="K1175" i="1"/>
  <c r="O1173" i="1" a="1"/>
  <c r="O1173" i="1"/>
  <c r="M1174" i="1" a="1"/>
  <c r="M1174" i="1"/>
  <c r="I1173" i="1" a="1"/>
  <c r="I1173" i="1"/>
  <c r="G1173" i="1" a="1"/>
  <c r="G1173" i="1" s="1"/>
  <c r="K1174" i="1" a="1"/>
  <c r="K1174" i="1"/>
  <c r="Q1176" i="1" a="1"/>
  <c r="Q1176" i="1"/>
  <c r="G1176" i="1" a="1"/>
  <c r="G1176" i="1" s="1"/>
  <c r="I1177" i="1" a="1"/>
  <c r="I1177" i="1"/>
  <c r="H1177" i="1" a="1"/>
  <c r="H1177" i="1" s="1"/>
  <c r="G1177" i="1" a="1"/>
  <c r="G1177" i="1" s="1"/>
  <c r="J1167" i="1" a="1"/>
  <c r="J1167" i="1" s="1"/>
  <c r="J1171" i="1" a="1"/>
  <c r="J1171" i="1"/>
  <c r="G1171" i="1" a="1"/>
  <c r="G1171" i="1" s="1"/>
  <c r="M1170" i="1" a="1"/>
  <c r="M1170" i="1"/>
  <c r="I1167" i="1" a="1"/>
  <c r="I1167" i="1"/>
  <c r="Q1167" i="1" a="1"/>
  <c r="Q1167" i="1"/>
  <c r="O1170" i="1" a="1"/>
  <c r="O1170" i="1"/>
  <c r="Q1169" i="1" a="1"/>
  <c r="Q1169" i="1" s="1"/>
  <c r="K1168" i="1" a="1"/>
  <c r="K1168" i="1" s="1"/>
  <c r="H1170" i="1" a="1"/>
  <c r="H1170" i="1"/>
  <c r="G1170" i="1" a="1"/>
  <c r="G1170" i="1"/>
  <c r="M1168" i="1" a="1"/>
  <c r="M1168" i="1" s="1"/>
  <c r="F1170" i="1" a="1"/>
  <c r="F1170" i="1"/>
  <c r="O1169" i="1" a="1"/>
  <c r="O1169" i="1" s="1"/>
  <c r="K1169" i="1" a="1"/>
  <c r="K1169" i="1" s="1"/>
  <c r="P1168" i="1" a="1"/>
  <c r="P1168" i="1" s="1"/>
  <c r="O1167" i="1" a="1"/>
  <c r="O1167" i="1" s="1"/>
  <c r="N1169" i="1" a="1"/>
  <c r="N1169" i="1" s="1"/>
  <c r="M1169" i="1" a="1"/>
  <c r="M1169" i="1"/>
  <c r="I1168" i="1" a="1"/>
  <c r="I1168" i="1"/>
  <c r="G1167" i="1" a="1"/>
  <c r="G1167" i="1"/>
  <c r="N1168" i="1" a="1"/>
  <c r="N1168" i="1" s="1"/>
  <c r="L1169" i="1" a="1"/>
  <c r="L1169" i="1" s="1"/>
  <c r="J1169" i="1" a="1"/>
  <c r="J1169" i="1" s="1"/>
  <c r="G1168" i="1" a="1"/>
  <c r="G1168" i="1"/>
  <c r="I1169" i="1" a="1"/>
  <c r="I1169" i="1" s="1"/>
  <c r="F1169" i="1" a="1"/>
  <c r="F1169" i="1" s="1"/>
  <c r="F1167" i="1" a="1"/>
  <c r="F1167" i="1"/>
  <c r="F1168" i="1" a="1"/>
  <c r="F1168" i="1" s="1"/>
  <c r="H1168" i="1" a="1"/>
  <c r="H1168" i="1" s="1"/>
  <c r="M1171" i="1" a="1"/>
  <c r="M1171" i="1" s="1"/>
  <c r="N1170" i="1" a="1"/>
  <c r="N1170" i="1"/>
  <c r="K1170" i="1" a="1"/>
  <c r="K1170" i="1" s="1"/>
  <c r="G1169" i="1" a="1"/>
  <c r="G1169" i="1"/>
  <c r="L1168" i="1" a="1"/>
  <c r="L1168" i="1"/>
  <c r="L1167" i="1" a="1"/>
  <c r="L1167" i="1" s="1"/>
  <c r="H1167" i="1" a="1"/>
  <c r="H1167" i="1" s="1"/>
  <c r="L1170" i="1" a="1"/>
  <c r="L1170" i="1" s="1"/>
  <c r="J1170" i="1" a="1"/>
  <c r="J1170" i="1" s="1"/>
  <c r="P1167" i="1" a="1"/>
  <c r="P1167" i="1"/>
  <c r="H1169" i="1" a="1"/>
  <c r="H1169" i="1" s="1"/>
  <c r="K1167" i="1" a="1"/>
  <c r="K1167" i="1" s="1"/>
  <c r="I1172" i="1" a="1"/>
  <c r="I1172" i="1"/>
  <c r="P1170" i="1" a="1"/>
  <c r="P1170" i="1" s="1"/>
  <c r="I1171" i="1" a="1"/>
  <c r="I1171" i="1" s="1"/>
  <c r="P1169" i="1" a="1"/>
  <c r="P1169" i="1"/>
  <c r="J1168" i="1" a="1"/>
  <c r="J1168" i="1"/>
  <c r="Q1171" i="1" a="1"/>
  <c r="Q1171" i="1" s="1"/>
  <c r="F1171" i="1" a="1"/>
  <c r="F1171" i="1"/>
  <c r="O1168" i="1" a="1"/>
  <c r="O1168" i="1" s="1"/>
  <c r="N1167" i="1" a="1"/>
  <c r="N1167" i="1" s="1"/>
  <c r="H1172" i="1" a="1"/>
  <c r="H1172" i="1" s="1"/>
  <c r="G1172" i="1" a="1"/>
  <c r="G1172" i="1" s="1"/>
  <c r="F1172" i="1" a="1"/>
  <c r="F1172" i="1" s="1"/>
  <c r="I1170" i="1" a="1"/>
  <c r="I1170" i="1"/>
  <c r="P1171" i="1" a="1"/>
  <c r="P1171" i="1" s="1"/>
  <c r="O1171" i="1" a="1"/>
  <c r="O1171" i="1" s="1"/>
  <c r="H1171" i="1" a="1"/>
  <c r="H1171" i="1"/>
  <c r="Q1168" i="1" a="1"/>
  <c r="Q1168" i="1" s="1"/>
  <c r="M1167" i="1" a="1"/>
  <c r="M1167" i="1"/>
  <c r="Q1170" i="1" a="1"/>
  <c r="Q1170" i="1"/>
  <c r="N1171" i="1" a="1"/>
  <c r="N1171" i="1" s="1"/>
  <c r="L1171" i="1" a="1"/>
  <c r="L1171" i="1" s="1"/>
  <c r="K1171" i="1" a="1"/>
  <c r="K1171" i="1" s="1"/>
  <c r="M1166" i="1" a="1"/>
  <c r="M1166" i="1" s="1"/>
  <c r="M1165" i="1" a="1"/>
  <c r="M1165" i="1" s="1"/>
  <c r="O1163" i="1" a="1"/>
  <c r="O1163" i="1" s="1"/>
  <c r="F1164" i="1" a="1"/>
  <c r="F1164" i="1" s="1"/>
  <c r="P1162" i="1" a="1"/>
  <c r="P1162" i="1" s="1"/>
  <c r="O1162" i="1" a="1"/>
  <c r="O1162" i="1"/>
  <c r="O1166" i="1" a="1"/>
  <c r="O1166" i="1" s="1"/>
  <c r="O1165" i="1" a="1"/>
  <c r="O1165" i="1" s="1"/>
  <c r="N1166" i="1" a="1"/>
  <c r="N1166" i="1" s="1"/>
  <c r="L1166" i="1" a="1"/>
  <c r="L1166" i="1" s="1"/>
  <c r="I1166" i="1" a="1"/>
  <c r="I1166" i="1"/>
  <c r="P1164" i="1" a="1"/>
  <c r="P1164" i="1"/>
  <c r="H1164" i="1" a="1"/>
  <c r="H1164" i="1" s="1"/>
  <c r="J1162" i="1" a="1"/>
  <c r="J1162" i="1" s="1"/>
  <c r="N1164" i="1" a="1"/>
  <c r="N1164" i="1"/>
  <c r="L1162" i="1" a="1"/>
  <c r="L1162" i="1" s="1"/>
  <c r="L1164" i="1" a="1"/>
  <c r="L1164" i="1" s="1"/>
  <c r="K1166" i="1" a="1"/>
  <c r="K1166" i="1" s="1"/>
  <c r="N1162" i="1" a="1"/>
  <c r="N1162" i="1" s="1"/>
  <c r="K1165" i="1" a="1"/>
  <c r="K1165" i="1" s="1"/>
  <c r="H1166" i="1" a="1"/>
  <c r="H1166" i="1"/>
  <c r="Q1165" i="1" a="1"/>
  <c r="Q1165" i="1" s="1"/>
  <c r="L1165" i="1" a="1"/>
  <c r="L1165" i="1" s="1"/>
  <c r="F1166" i="1" a="1"/>
  <c r="F1166" i="1"/>
  <c r="I1165" i="1" a="1"/>
  <c r="I1165" i="1" s="1"/>
  <c r="K1162" i="1" a="1"/>
  <c r="K1162" i="1"/>
  <c r="G1165" i="1" a="1"/>
  <c r="G1165" i="1"/>
  <c r="J1164" i="1" a="1"/>
  <c r="J1164" i="1" s="1"/>
  <c r="F1165" i="1" a="1"/>
  <c r="F1165" i="1"/>
  <c r="I1163" i="1" a="1"/>
  <c r="I1163" i="1"/>
  <c r="P1163" i="1" a="1"/>
  <c r="P1163" i="1" s="1"/>
  <c r="H1162" i="1" a="1"/>
  <c r="H1162" i="1" s="1"/>
  <c r="L1163" i="1" a="1"/>
  <c r="L1163" i="1" s="1"/>
  <c r="G1163" i="1" a="1"/>
  <c r="G1163" i="1" s="1"/>
  <c r="I1164" i="1" a="1"/>
  <c r="I1164" i="1" s="1"/>
  <c r="Q1163" i="1" a="1"/>
  <c r="Q1163" i="1"/>
  <c r="G1162" i="1" a="1"/>
  <c r="G1162" i="1" s="1"/>
  <c r="K1163" i="1" a="1"/>
  <c r="K1163" i="1"/>
  <c r="G1164" i="1" a="1"/>
  <c r="G1164" i="1"/>
  <c r="F1163" i="1" a="1"/>
  <c r="F1163" i="1" s="1"/>
  <c r="J1163" i="1" a="1"/>
  <c r="J1163" i="1"/>
  <c r="M1162" i="1" a="1"/>
  <c r="M1162" i="1" s="1"/>
  <c r="F1162" i="1" a="1"/>
  <c r="F1162" i="1" s="1"/>
  <c r="J1166" i="1" a="1"/>
  <c r="J1166" i="1"/>
  <c r="G1166" i="1" a="1"/>
  <c r="G1166" i="1"/>
  <c r="J1165" i="1" a="1"/>
  <c r="J1165" i="1" s="1"/>
  <c r="Q1164" i="1" a="1"/>
  <c r="Q1164" i="1" s="1"/>
  <c r="O1164" i="1" a="1"/>
  <c r="O1164" i="1" s="1"/>
  <c r="N1163" i="1" a="1"/>
  <c r="N1163" i="1" s="1"/>
  <c r="Q1162" i="1" a="1"/>
  <c r="Q1162" i="1" s="1"/>
  <c r="P1165" i="1" a="1"/>
  <c r="P1165" i="1" s="1"/>
  <c r="N1165" i="1" a="1"/>
  <c r="N1165" i="1" s="1"/>
  <c r="H1165" i="1" a="1"/>
  <c r="H1165" i="1"/>
  <c r="I1162" i="1" a="1"/>
  <c r="I1162" i="1"/>
  <c r="K1164" i="1" a="1"/>
  <c r="K1164" i="1" s="1"/>
  <c r="M1163" i="1" a="1"/>
  <c r="M1163" i="1" s="1"/>
  <c r="H1163" i="1" a="1"/>
  <c r="H1163" i="1" s="1"/>
  <c r="M1164" i="1" a="1"/>
  <c r="M1164" i="1" s="1"/>
  <c r="Q1166" i="1" a="1"/>
  <c r="Q1166" i="1"/>
  <c r="P1166" i="1" a="1"/>
  <c r="P1166" i="1"/>
  <c r="I1156" i="1" a="1"/>
  <c r="I1156" i="1" s="1"/>
  <c r="F1154" i="1" a="1"/>
  <c r="F1154" i="1" s="1"/>
  <c r="Q1154" i="1" a="1"/>
  <c r="Q1154" i="1" s="1"/>
  <c r="Q1156" i="1" a="1"/>
  <c r="Q1156" i="1" s="1"/>
  <c r="M1156" i="1" a="1"/>
  <c r="M1156" i="1" s="1"/>
  <c r="L1154" i="1" a="1"/>
  <c r="L1154" i="1"/>
  <c r="N1153" i="1" a="1"/>
  <c r="N1153" i="1" s="1"/>
  <c r="G1156" i="1" a="1"/>
  <c r="G1156" i="1"/>
  <c r="F1156" i="1" a="1"/>
  <c r="F1156" i="1"/>
  <c r="I1155" i="1" a="1"/>
  <c r="I1155" i="1" s="1"/>
  <c r="G1155" i="1" a="1"/>
  <c r="G1155" i="1" s="1"/>
  <c r="N1154" i="1" a="1"/>
  <c r="N1154" i="1" s="1"/>
  <c r="K1156" i="1" a="1"/>
  <c r="K1156" i="1" s="1"/>
  <c r="O1156" i="1" a="1"/>
  <c r="O1156" i="1"/>
  <c r="G1154" i="1" a="1"/>
  <c r="G1154" i="1"/>
  <c r="P1153" i="1" a="1"/>
  <c r="P1153" i="1" s="1"/>
  <c r="L1156" i="1" a="1"/>
  <c r="L1156" i="1" s="1"/>
  <c r="H1156" i="1" a="1"/>
  <c r="H1156" i="1" s="1"/>
  <c r="F1155" i="1" a="1"/>
  <c r="F1155" i="1" s="1"/>
  <c r="I1154" i="1" a="1"/>
  <c r="I1154" i="1"/>
  <c r="Q1153" i="1" a="1"/>
  <c r="Q1153" i="1"/>
  <c r="O1153" i="1" a="1"/>
  <c r="O1153" i="1" s="1"/>
  <c r="J1156" i="1" a="1"/>
  <c r="J1156" i="1"/>
  <c r="K1155" i="1" a="1"/>
  <c r="K1155" i="1" s="1"/>
  <c r="L1155" i="1" a="1"/>
  <c r="L1155" i="1"/>
  <c r="J1154" i="1" a="1"/>
  <c r="J1154" i="1" s="1"/>
  <c r="J1155" i="1" a="1"/>
  <c r="J1155" i="1" s="1"/>
  <c r="N1156" i="1" a="1"/>
  <c r="N1156" i="1" s="1"/>
  <c r="H1155" i="1" a="1"/>
  <c r="H1155" i="1"/>
  <c r="H1154" i="1" a="1"/>
  <c r="H1154" i="1"/>
  <c r="P1156" i="1" a="1"/>
  <c r="P1156" i="1" s="1"/>
  <c r="P1154" i="1" a="1"/>
  <c r="P1154" i="1" s="1"/>
  <c r="P1155" i="1" a="1"/>
  <c r="P1155" i="1" s="1"/>
  <c r="O1155" i="1" a="1"/>
  <c r="O1155" i="1"/>
  <c r="Q1155" i="1" a="1"/>
  <c r="Q1155" i="1"/>
  <c r="M1155" i="1" a="1"/>
  <c r="M1155" i="1"/>
  <c r="K1154" i="1" a="1"/>
  <c r="K1154" i="1" s="1"/>
  <c r="M1154" i="1" a="1"/>
  <c r="M1154" i="1" s="1"/>
  <c r="N1155" i="1" a="1"/>
  <c r="N1155" i="1" s="1"/>
  <c r="O1154" i="1" a="1"/>
  <c r="O1154" i="1"/>
  <c r="F1150" i="1" a="1"/>
  <c r="F1150" i="1" s="1"/>
  <c r="Q1149" i="1" a="1"/>
  <c r="Q1149" i="1" s="1"/>
  <c r="K1150" i="1" a="1"/>
  <c r="K1150" i="1" s="1"/>
  <c r="K1148" i="1" a="1"/>
  <c r="K1148" i="1"/>
  <c r="K1147" i="1" a="1"/>
  <c r="K1147" i="1"/>
  <c r="J1147" i="1" a="1"/>
  <c r="J1147" i="1" s="1"/>
  <c r="H1147" i="1" a="1"/>
  <c r="H1147" i="1" s="1"/>
  <c r="H1153" i="1" a="1"/>
  <c r="H1153" i="1"/>
  <c r="F1153" i="1" a="1"/>
  <c r="F1153" i="1"/>
  <c r="M1147" i="1" a="1"/>
  <c r="M1147" i="1"/>
  <c r="I1149" i="1" a="1"/>
  <c r="I1149" i="1"/>
  <c r="G1147" i="1" a="1"/>
  <c r="G1147" i="1" s="1"/>
  <c r="G1153" i="1" a="1"/>
  <c r="G1153" i="1" s="1"/>
  <c r="Q1150" i="1" a="1"/>
  <c r="Q1150" i="1" s="1"/>
  <c r="N1149" i="1" a="1"/>
  <c r="N1149" i="1"/>
  <c r="I1150" i="1" a="1"/>
  <c r="I1150" i="1" s="1"/>
  <c r="G1150" i="1" a="1"/>
  <c r="G1150" i="1" s="1"/>
  <c r="P1149" i="1" a="1"/>
  <c r="P1149" i="1" s="1"/>
  <c r="M1149" i="1" a="1"/>
  <c r="M1149" i="1"/>
  <c r="K1149" i="1" a="1"/>
  <c r="K1149" i="1" s="1"/>
  <c r="N1146" i="1" a="1"/>
  <c r="N1146" i="1" s="1"/>
  <c r="F1149" i="1" a="1"/>
  <c r="F1149" i="1"/>
  <c r="Q1148" i="1" a="1"/>
  <c r="Q1148" i="1"/>
  <c r="O1148" i="1" a="1"/>
  <c r="O1148" i="1"/>
  <c r="N1147" i="1" a="1"/>
  <c r="N1147" i="1"/>
  <c r="F1147" i="1" a="1"/>
  <c r="F1147" i="1" s="1"/>
  <c r="H1149" i="1" a="1"/>
  <c r="H1149" i="1"/>
  <c r="M1153" i="1" a="1"/>
  <c r="M1153" i="1" s="1"/>
  <c r="M1148" i="1" a="1"/>
  <c r="M1148" i="1" s="1"/>
  <c r="P1147" i="1" a="1"/>
  <c r="P1147" i="1"/>
  <c r="G1148" i="1" a="1"/>
  <c r="G1148" i="1" s="1"/>
  <c r="L1153" i="1" a="1"/>
  <c r="L1153" i="1" s="1"/>
  <c r="O1150" i="1" a="1"/>
  <c r="O1150" i="1" s="1"/>
  <c r="P1148" i="1" a="1"/>
  <c r="P1148" i="1" s="1"/>
  <c r="P1150" i="1" a="1"/>
  <c r="P1150" i="1" s="1"/>
  <c r="J1150" i="1" a="1"/>
  <c r="J1150" i="1"/>
  <c r="O1146" i="1" a="1"/>
  <c r="O1146" i="1"/>
  <c r="L1148" i="1" a="1"/>
  <c r="L1148" i="1"/>
  <c r="J1148" i="1" a="1"/>
  <c r="J1148" i="1"/>
  <c r="H1148" i="1" a="1"/>
  <c r="H1148" i="1" s="1"/>
  <c r="F1148" i="1" a="1"/>
  <c r="F1148" i="1" s="1"/>
  <c r="K1153" i="1" a="1"/>
  <c r="K1153" i="1"/>
  <c r="J1153" i="1" a="1"/>
  <c r="J1153" i="1" s="1"/>
  <c r="Q1146" i="1" a="1"/>
  <c r="Q1146" i="1" s="1"/>
  <c r="L1150" i="1" a="1"/>
  <c r="L1150" i="1"/>
  <c r="P1146" i="1" a="1"/>
  <c r="P1146" i="1" s="1"/>
  <c r="H1150" i="1" a="1"/>
  <c r="H1150" i="1" s="1"/>
  <c r="I1147" i="1" a="1"/>
  <c r="I1147" i="1" s="1"/>
  <c r="Q1147" i="1" a="1"/>
  <c r="Q1147" i="1" s="1"/>
  <c r="L1149" i="1" a="1"/>
  <c r="L1149" i="1" s="1"/>
  <c r="J1149" i="1" a="1"/>
  <c r="J1149" i="1"/>
  <c r="L1147" i="1" a="1"/>
  <c r="L1147" i="1"/>
  <c r="I1153" i="1" a="1"/>
  <c r="I1153" i="1"/>
  <c r="N1150" i="1" a="1"/>
  <c r="N1150" i="1" s="1"/>
  <c r="M1150" i="1" a="1"/>
  <c r="M1150" i="1" s="1"/>
  <c r="O1149" i="1" a="1"/>
  <c r="O1149" i="1" s="1"/>
  <c r="G1149" i="1" a="1"/>
  <c r="G1149" i="1"/>
  <c r="O1147" i="1" a="1"/>
  <c r="O1147" i="1" s="1"/>
  <c r="N1148" i="1" a="1"/>
  <c r="N1148" i="1" s="1"/>
  <c r="I1148" i="1" a="1"/>
  <c r="I1148" i="1"/>
  <c r="M1143" i="1" a="1"/>
  <c r="M1143" i="1" s="1"/>
  <c r="J1143" i="1" a="1"/>
  <c r="J1143" i="1" s="1"/>
  <c r="P1141" i="1" a="1"/>
  <c r="P1141" i="1" s="1"/>
  <c r="J1145" i="1" a="1"/>
  <c r="J1145" i="1"/>
  <c r="N1144" i="1" a="1"/>
  <c r="N1144" i="1" s="1"/>
  <c r="J1144" i="1" a="1"/>
  <c r="J1144" i="1"/>
  <c r="L1141" i="1" a="1"/>
  <c r="L1141" i="1"/>
  <c r="Q1143" i="1" a="1"/>
  <c r="Q1143" i="1" s="1"/>
  <c r="I1143" i="1" a="1"/>
  <c r="I1143" i="1" s="1"/>
  <c r="Q1142" i="1" a="1"/>
  <c r="Q1142" i="1" s="1"/>
  <c r="M1146" i="1" a="1"/>
  <c r="M1146" i="1" s="1"/>
  <c r="L1146" i="1" a="1"/>
  <c r="L1146" i="1"/>
  <c r="K1146" i="1" a="1"/>
  <c r="K1146" i="1" s="1"/>
  <c r="G1146" i="1" a="1"/>
  <c r="G1146" i="1" s="1"/>
  <c r="Q1144" i="1" a="1"/>
  <c r="Q1144" i="1"/>
  <c r="N1141" i="1" a="1"/>
  <c r="N1141" i="1" s="1"/>
  <c r="F1142" i="1" a="1"/>
  <c r="F1142" i="1" s="1"/>
  <c r="F1144" i="1" a="1"/>
  <c r="F1144" i="1"/>
  <c r="N1143" i="1" a="1"/>
  <c r="N1143" i="1"/>
  <c r="K1143" i="1" a="1"/>
  <c r="K1143" i="1" s="1"/>
  <c r="I1142" i="1" a="1"/>
  <c r="I1142" i="1"/>
  <c r="M1141" i="1" a="1"/>
  <c r="M1141" i="1" s="1"/>
  <c r="Q1141" i="1" a="1"/>
  <c r="Q1141" i="1" s="1"/>
  <c r="L1145" i="1" a="1"/>
  <c r="L1145" i="1" s="1"/>
  <c r="L1144" i="1" a="1"/>
  <c r="L1144" i="1" s="1"/>
  <c r="H1144" i="1" a="1"/>
  <c r="H1144" i="1" s="1"/>
  <c r="G1143" i="1" a="1"/>
  <c r="G1143" i="1"/>
  <c r="K1141" i="1" a="1"/>
  <c r="K1141" i="1" s="1"/>
  <c r="I1146" i="1" a="1"/>
  <c r="I1146" i="1" s="1"/>
  <c r="M1145" i="1" a="1"/>
  <c r="M1145" i="1"/>
  <c r="K1145" i="1" a="1"/>
  <c r="K1145" i="1" s="1"/>
  <c r="H1142" i="1" a="1"/>
  <c r="H1142" i="1"/>
  <c r="G1144" i="1" a="1"/>
  <c r="G1144" i="1"/>
  <c r="F1143" i="1" a="1"/>
  <c r="F1143" i="1"/>
  <c r="P1142" i="1" a="1"/>
  <c r="P1142" i="1" s="1"/>
  <c r="J1146" i="1" a="1"/>
  <c r="J1146" i="1" s="1"/>
  <c r="H1146" i="1" a="1"/>
  <c r="H1146" i="1" s="1"/>
  <c r="F1146" i="1" a="1"/>
  <c r="F1146" i="1" s="1"/>
  <c r="P1145" i="1" a="1"/>
  <c r="P1145" i="1" s="1"/>
  <c r="H1145" i="1" a="1"/>
  <c r="H1145" i="1" s="1"/>
  <c r="M1144" i="1" a="1"/>
  <c r="M1144" i="1" s="1"/>
  <c r="I1144" i="1" a="1"/>
  <c r="I1144" i="1"/>
  <c r="N1142" i="1" a="1"/>
  <c r="N1142" i="1" s="1"/>
  <c r="L1143" i="1" a="1"/>
  <c r="L1143" i="1" s="1"/>
  <c r="G1142" i="1" a="1"/>
  <c r="G1142" i="1" s="1"/>
  <c r="H1143" i="1" a="1"/>
  <c r="H1143" i="1" s="1"/>
  <c r="Q1145" i="1" a="1"/>
  <c r="Q1145" i="1"/>
  <c r="O1145" i="1" a="1"/>
  <c r="O1145" i="1"/>
  <c r="I1145" i="1" a="1"/>
  <c r="I1145" i="1"/>
  <c r="F1145" i="1" a="1"/>
  <c r="F1145" i="1" s="1"/>
  <c r="M1142" i="1" a="1"/>
  <c r="M1142" i="1"/>
  <c r="L1142" i="1" a="1"/>
  <c r="L1142" i="1" s="1"/>
  <c r="P1144" i="1" a="1"/>
  <c r="P1144" i="1" s="1"/>
  <c r="J1142" i="1" a="1"/>
  <c r="J1142" i="1" s="1"/>
  <c r="J1141" i="1" a="1"/>
  <c r="J1141" i="1" s="1"/>
  <c r="O1143" i="1" a="1"/>
  <c r="O1143" i="1" s="1"/>
  <c r="O1142" i="1" a="1"/>
  <c r="O1142" i="1"/>
  <c r="N1145" i="1" a="1"/>
  <c r="N1145" i="1" s="1"/>
  <c r="G1145" i="1" a="1"/>
  <c r="G1145" i="1" s="1"/>
  <c r="O1144" i="1" a="1"/>
  <c r="O1144" i="1"/>
  <c r="K1144" i="1" a="1"/>
  <c r="K1144" i="1" s="1"/>
  <c r="K1142" i="1" a="1"/>
  <c r="K1142" i="1"/>
  <c r="P1143" i="1" a="1"/>
  <c r="P1143" i="1"/>
  <c r="O1141" i="1" a="1"/>
  <c r="O1141" i="1" s="1"/>
  <c r="I1138" i="1" a="1"/>
  <c r="I1138" i="1"/>
  <c r="G1139" i="1" a="1"/>
  <c r="G1139" i="1"/>
  <c r="Q1138" i="1" a="1"/>
  <c r="Q1138" i="1" s="1"/>
  <c r="P1138" i="1" a="1"/>
  <c r="P1138" i="1" s="1"/>
  <c r="I1141" i="1" a="1"/>
  <c r="I1141" i="1" s="1"/>
  <c r="H1141" i="1" a="1"/>
  <c r="H1141" i="1" s="1"/>
  <c r="G1141" i="1" a="1"/>
  <c r="G1141" i="1" s="1"/>
  <c r="M1140" i="1" a="1"/>
  <c r="M1140" i="1"/>
  <c r="K1140" i="1" a="1"/>
  <c r="K1140" i="1" s="1"/>
  <c r="F1138" i="1" a="1"/>
  <c r="F1138" i="1"/>
  <c r="O1139" i="1" a="1"/>
  <c r="O1139" i="1"/>
  <c r="G1138" i="1" a="1"/>
  <c r="G1138" i="1" s="1"/>
  <c r="K1138" i="1" a="1"/>
  <c r="K1138" i="1"/>
  <c r="N1138" i="1" a="1"/>
  <c r="N1138" i="1" s="1"/>
  <c r="Q1139" i="1" a="1"/>
  <c r="Q1139" i="1" s="1"/>
  <c r="F1141" i="1" a="1"/>
  <c r="F1141" i="1"/>
  <c r="H1138" i="1" a="1"/>
  <c r="H1138" i="1"/>
  <c r="Q1140" i="1" a="1"/>
  <c r="Q1140" i="1" s="1"/>
  <c r="G1140" i="1" a="1"/>
  <c r="G1140" i="1" s="1"/>
  <c r="L1139" i="1" a="1"/>
  <c r="L1139" i="1" s="1"/>
  <c r="P1140" i="1" a="1"/>
  <c r="P1140" i="1" s="1"/>
  <c r="O1140" i="1" a="1"/>
  <c r="O1140" i="1" s="1"/>
  <c r="L1140" i="1" a="1"/>
  <c r="L1140" i="1" s="1"/>
  <c r="J1140" i="1" a="1"/>
  <c r="J1140" i="1" s="1"/>
  <c r="J1139" i="1" a="1"/>
  <c r="J1139" i="1"/>
  <c r="N1140" i="1" a="1"/>
  <c r="N1140" i="1"/>
  <c r="J1138" i="1" a="1"/>
  <c r="J1138" i="1" s="1"/>
  <c r="I1139" i="1" a="1"/>
  <c r="I1139" i="1" s="1"/>
  <c r="I1140" i="1" a="1"/>
  <c r="I1140" i="1" s="1"/>
  <c r="H1140" i="1" a="1"/>
  <c r="H1140" i="1" s="1"/>
  <c r="F1140" i="1" a="1"/>
  <c r="F1140" i="1"/>
  <c r="M1139" i="1" a="1"/>
  <c r="M1139" i="1"/>
  <c r="O1138" i="1" a="1"/>
  <c r="O1138" i="1" s="1"/>
  <c r="L1138" i="1" a="1"/>
  <c r="L1138" i="1" s="1"/>
  <c r="P1139" i="1" a="1"/>
  <c r="P1139" i="1" s="1"/>
  <c r="N1139" i="1" a="1"/>
  <c r="N1139" i="1" s="1"/>
  <c r="K1139" i="1" a="1"/>
  <c r="K1139" i="1" s="1"/>
  <c r="H1139" i="1" a="1"/>
  <c r="H1139" i="1"/>
  <c r="M1138" i="1" a="1"/>
  <c r="M1138" i="1" s="1"/>
  <c r="F1139" i="1" a="1"/>
  <c r="F1139" i="1"/>
  <c r="I1194" i="1" a="1"/>
  <c r="I1194" i="1"/>
  <c r="I1191" i="1" a="1"/>
  <c r="I1191" i="1" s="1"/>
  <c r="F1193" i="1" a="1"/>
  <c r="F1193" i="1" s="1"/>
  <c r="F1191" i="1" a="1"/>
  <c r="F1191" i="1" s="1"/>
  <c r="K1194" i="1" a="1"/>
  <c r="K1194" i="1" s="1"/>
  <c r="Q1192" i="1" a="1"/>
  <c r="Q1192" i="1" s="1"/>
  <c r="P1192" i="1" a="1"/>
  <c r="P1192" i="1"/>
  <c r="G1192" i="1" a="1"/>
  <c r="G1192" i="1" s="1"/>
  <c r="J1194" i="1" a="1"/>
  <c r="J1194" i="1" s="1"/>
  <c r="G1194" i="1" a="1"/>
  <c r="G1194" i="1" s="1"/>
  <c r="Q1193" i="1" a="1"/>
  <c r="Q1193" i="1" s="1"/>
  <c r="N1193" i="1" a="1"/>
  <c r="N1193" i="1"/>
  <c r="L1193" i="1" a="1"/>
  <c r="L1193" i="1"/>
  <c r="J1193" i="1" a="1"/>
  <c r="J1193" i="1" s="1"/>
  <c r="K1191" i="1" a="1"/>
  <c r="K1191" i="1"/>
  <c r="L1191" i="1" a="1"/>
  <c r="L1191" i="1" s="1"/>
  <c r="H1193" i="1" a="1"/>
  <c r="H1193" i="1"/>
  <c r="I1193" i="1" a="1"/>
  <c r="I1193" i="1" s="1"/>
  <c r="G1193" i="1" a="1"/>
  <c r="G1193" i="1" s="1"/>
  <c r="J1192" i="1" a="1"/>
  <c r="J1192" i="1" s="1"/>
  <c r="N1191" i="1" a="1"/>
  <c r="N1191" i="1" s="1"/>
  <c r="J1190" i="1" a="1"/>
  <c r="J1190" i="1" s="1"/>
  <c r="I1192" i="1" a="1"/>
  <c r="I1192" i="1" s="1"/>
  <c r="P1191" i="1" a="1"/>
  <c r="P1191" i="1" s="1"/>
  <c r="K1192" i="1" a="1"/>
  <c r="K1192" i="1" s="1"/>
  <c r="O1190" i="1" a="1"/>
  <c r="O1190" i="1"/>
  <c r="L1192" i="1" a="1"/>
  <c r="L1192" i="1"/>
  <c r="M1191" i="1" a="1"/>
  <c r="M1191" i="1"/>
  <c r="K1190" i="1" a="1"/>
  <c r="K1190" i="1" s="1"/>
  <c r="O1191" i="1" a="1"/>
  <c r="O1191" i="1" s="1"/>
  <c r="K1193" i="1" a="1"/>
  <c r="K1193" i="1" s="1"/>
  <c r="M1192" i="1" a="1"/>
  <c r="M1192" i="1"/>
  <c r="H1195" i="1" a="1"/>
  <c r="H1195" i="1" s="1"/>
  <c r="H1191" i="1" a="1"/>
  <c r="H1191" i="1" s="1"/>
  <c r="P1190" i="1" a="1"/>
  <c r="P1190" i="1" s="1"/>
  <c r="L1190" i="1" a="1"/>
  <c r="L1190" i="1" s="1"/>
  <c r="M1193" i="1" a="1"/>
  <c r="M1193" i="1" s="1"/>
  <c r="N1192" i="1" a="1"/>
  <c r="N1192" i="1" s="1"/>
  <c r="Q1190" i="1" a="1"/>
  <c r="Q1190" i="1" s="1"/>
  <c r="Q1191" i="1" a="1"/>
  <c r="Q1191" i="1"/>
  <c r="G1191" i="1" a="1"/>
  <c r="G1191" i="1"/>
  <c r="M1190" i="1" a="1"/>
  <c r="M1190" i="1"/>
  <c r="M1195" i="1" a="1"/>
  <c r="M1195" i="1"/>
  <c r="P1193" i="1" a="1"/>
  <c r="P1193" i="1" s="1"/>
  <c r="L1195" i="1" a="1"/>
  <c r="L1195" i="1" s="1"/>
  <c r="K1195" i="1" a="1"/>
  <c r="K1195" i="1" s="1"/>
  <c r="F1195" i="1" a="1"/>
  <c r="F1195" i="1"/>
  <c r="P1194" i="1" a="1"/>
  <c r="P1194" i="1" s="1"/>
  <c r="O1194" i="1" a="1"/>
  <c r="O1194" i="1" s="1"/>
  <c r="H1194" i="1" a="1"/>
  <c r="H1194" i="1" s="1"/>
  <c r="N1190" i="1" a="1"/>
  <c r="N1190" i="1" s="1"/>
  <c r="N1194" i="1" a="1"/>
  <c r="N1194" i="1" s="1"/>
  <c r="L1194" i="1" a="1"/>
  <c r="L1194" i="1" s="1"/>
  <c r="O1193" i="1" a="1"/>
  <c r="O1193" i="1"/>
  <c r="J1191" i="1" a="1"/>
  <c r="J1191" i="1"/>
  <c r="J1195" i="1" a="1"/>
  <c r="J1195" i="1"/>
  <c r="H1192" i="1" a="1"/>
  <c r="H1192" i="1"/>
  <c r="F1192" i="1" a="1"/>
  <c r="F1192" i="1" s="1"/>
  <c r="I1195" i="1" a="1"/>
  <c r="I1195" i="1"/>
  <c r="G1195" i="1" a="1"/>
  <c r="G1195" i="1" s="1"/>
  <c r="Q1194" i="1" a="1"/>
  <c r="Q1194" i="1" s="1"/>
  <c r="M1194" i="1" a="1"/>
  <c r="M1194" i="1"/>
  <c r="F1194" i="1" a="1"/>
  <c r="F1194" i="1" s="1"/>
  <c r="O1192" i="1" a="1"/>
  <c r="O1192" i="1" s="1"/>
  <c r="P2176" i="1" a="1"/>
  <c r="P2176" i="1" s="1"/>
  <c r="F2176" i="1" a="1"/>
  <c r="F2176" i="1" s="1"/>
  <c r="J2180" i="1" a="1"/>
  <c r="J2180" i="1" s="1"/>
  <c r="H2179" i="1" a="1"/>
  <c r="H2179" i="1"/>
  <c r="I2180" i="1" a="1"/>
  <c r="I2180" i="1"/>
  <c r="N2178" i="1" a="1"/>
  <c r="N2178" i="1"/>
  <c r="I2177" i="1" a="1"/>
  <c r="I2177" i="1"/>
  <c r="P2178" i="1" a="1"/>
  <c r="P2178" i="1" s="1"/>
  <c r="O2176" i="1" a="1"/>
  <c r="O2176" i="1" s="1"/>
  <c r="M2175" i="1" a="1"/>
  <c r="M2175" i="1"/>
  <c r="H2180" i="1" a="1"/>
  <c r="H2180" i="1" s="1"/>
  <c r="G2180" i="1" a="1"/>
  <c r="G2180" i="1" s="1"/>
  <c r="Q2179" i="1" a="1"/>
  <c r="Q2179" i="1" s="1"/>
  <c r="P2179" i="1" a="1"/>
  <c r="P2179" i="1" s="1"/>
  <c r="O2179" i="1" a="1"/>
  <c r="O2179" i="1" s="1"/>
  <c r="H2176" i="1" a="1"/>
  <c r="H2176" i="1" s="1"/>
  <c r="N2179" i="1" a="1"/>
  <c r="N2179" i="1" s="1"/>
  <c r="O2177" i="1" a="1"/>
  <c r="O2177" i="1" s="1"/>
  <c r="L2177" i="1" a="1"/>
  <c r="L2177" i="1"/>
  <c r="O2175" i="1" a="1"/>
  <c r="O2175" i="1"/>
  <c r="M2179" i="1" a="1"/>
  <c r="M2179" i="1"/>
  <c r="L2179" i="1" a="1"/>
  <c r="L2179" i="1" s="1"/>
  <c r="K2179" i="1" a="1"/>
  <c r="K2179" i="1" s="1"/>
  <c r="M2177" i="1" a="1"/>
  <c r="M2177" i="1" s="1"/>
  <c r="J2179" i="1" a="1"/>
  <c r="J2179" i="1"/>
  <c r="Q2175" i="1" a="1"/>
  <c r="Q2175" i="1" s="1"/>
  <c r="M2178" i="1" a="1"/>
  <c r="M2178" i="1" s="1"/>
  <c r="G2179" i="1" a="1"/>
  <c r="G2179" i="1" s="1"/>
  <c r="F2179" i="1" a="1"/>
  <c r="F2179" i="1" s="1"/>
  <c r="H2177" i="1" a="1"/>
  <c r="H2177" i="1" s="1"/>
  <c r="O2178" i="1" a="1"/>
  <c r="O2178" i="1" s="1"/>
  <c r="L2178" i="1" a="1"/>
  <c r="L2178" i="1"/>
  <c r="I2178" i="1" a="1"/>
  <c r="I2178" i="1" s="1"/>
  <c r="Q2176" i="1" a="1"/>
  <c r="Q2176" i="1"/>
  <c r="Q2178" i="1" a="1"/>
  <c r="Q2178" i="1"/>
  <c r="K2178" i="1" a="1"/>
  <c r="K2178" i="1" s="1"/>
  <c r="L2176" i="1" a="1"/>
  <c r="L2176" i="1" s="1"/>
  <c r="J2176" i="1" a="1"/>
  <c r="J2176" i="1" s="1"/>
  <c r="J2178" i="1" a="1"/>
  <c r="J2178" i="1" s="1"/>
  <c r="H2178" i="1" a="1"/>
  <c r="H2178" i="1"/>
  <c r="G2178" i="1" a="1"/>
  <c r="G2178" i="1" s="1"/>
  <c r="F2178" i="1" a="1"/>
  <c r="F2178" i="1" s="1"/>
  <c r="P2177" i="1" a="1"/>
  <c r="P2177" i="1" s="1"/>
  <c r="K2177" i="1" a="1"/>
  <c r="K2177" i="1" s="1"/>
  <c r="N2175" i="1" a="1"/>
  <c r="N2175" i="1" s="1"/>
  <c r="J2177" i="1" a="1"/>
  <c r="J2177" i="1"/>
  <c r="K2176" i="1" a="1"/>
  <c r="K2176" i="1"/>
  <c r="G2177" i="1" a="1"/>
  <c r="G2177" i="1" s="1"/>
  <c r="N2176" i="1" a="1"/>
  <c r="N2176" i="1" s="1"/>
  <c r="G2176" i="1" a="1"/>
  <c r="G2176" i="1" s="1"/>
  <c r="Q2177" i="1" a="1"/>
  <c r="Q2177" i="1" s="1"/>
  <c r="F2177" i="1" a="1"/>
  <c r="F2177" i="1" s="1"/>
  <c r="M2176" i="1" a="1"/>
  <c r="M2176" i="1" s="1"/>
  <c r="P2175" i="1" a="1"/>
  <c r="P2175" i="1" s="1"/>
  <c r="N2177" i="1" a="1"/>
  <c r="N2177" i="1"/>
  <c r="I2176" i="1" a="1"/>
  <c r="I2176" i="1" s="1"/>
  <c r="F2180" i="1" a="1"/>
  <c r="F2180" i="1" s="1"/>
  <c r="I2179" i="1" a="1"/>
  <c r="I2179" i="1" s="1"/>
  <c r="F2173" i="1" a="1"/>
  <c r="F2173" i="1" s="1"/>
  <c r="L2171" i="1" a="1"/>
  <c r="L2171" i="1"/>
  <c r="F2172" i="1" a="1"/>
  <c r="F2172" i="1"/>
  <c r="G2173" i="1" a="1"/>
  <c r="G2173" i="1"/>
  <c r="Q2172" i="1" a="1"/>
  <c r="Q2172" i="1" s="1"/>
  <c r="M2171" i="1" a="1"/>
  <c r="M2171" i="1" s="1"/>
  <c r="N2172" i="1" a="1"/>
  <c r="N2172" i="1" s="1"/>
  <c r="L2175" i="1" a="1"/>
  <c r="L2175" i="1" s="1"/>
  <c r="M2170" i="1" a="1"/>
  <c r="M2170" i="1" s="1"/>
  <c r="K2175" i="1" a="1"/>
  <c r="K2175" i="1" s="1"/>
  <c r="O2170" i="1" a="1"/>
  <c r="O2170" i="1" s="1"/>
  <c r="K2170" i="1" a="1"/>
  <c r="K2170" i="1"/>
  <c r="G2172" i="1" a="1"/>
  <c r="G2172" i="1" s="1"/>
  <c r="J2175" i="1" a="1"/>
  <c r="J2175" i="1" s="1"/>
  <c r="I2175" i="1" a="1"/>
  <c r="I2175" i="1" s="1"/>
  <c r="P2174" i="1" a="1"/>
  <c r="P2174" i="1"/>
  <c r="P2170" i="1" a="1"/>
  <c r="P2170" i="1"/>
  <c r="H2175" i="1" a="1"/>
  <c r="H2175" i="1"/>
  <c r="L2170" i="1" a="1"/>
  <c r="L2170" i="1" s="1"/>
  <c r="I2172" i="1" a="1"/>
  <c r="I2172" i="1" s="1"/>
  <c r="G2175" i="1" a="1"/>
  <c r="G2175" i="1"/>
  <c r="F2175" i="1" a="1"/>
  <c r="F2175" i="1" s="1"/>
  <c r="Q2174" i="1" a="1"/>
  <c r="Q2174" i="1" s="1"/>
  <c r="O2174" i="1" a="1"/>
  <c r="O2174" i="1" s="1"/>
  <c r="L2174" i="1" a="1"/>
  <c r="L2174" i="1" s="1"/>
  <c r="H2174" i="1" a="1"/>
  <c r="H2174" i="1" s="1"/>
  <c r="K2173" i="1" a="1"/>
  <c r="K2173" i="1"/>
  <c r="H2173" i="1" a="1"/>
  <c r="H2173" i="1" s="1"/>
  <c r="P2172" i="1" a="1"/>
  <c r="P2172" i="1" s="1"/>
  <c r="J2172" i="1" a="1"/>
  <c r="J2172" i="1"/>
  <c r="K2172" i="1" a="1"/>
  <c r="K2172" i="1"/>
  <c r="O2172" i="1" a="1"/>
  <c r="O2172" i="1"/>
  <c r="M2172" i="1" a="1"/>
  <c r="M2172" i="1"/>
  <c r="L2172" i="1" a="1"/>
  <c r="L2172" i="1" s="1"/>
  <c r="N2171" i="1" a="1"/>
  <c r="N2171" i="1"/>
  <c r="I2170" i="1" a="1"/>
  <c r="I2170" i="1"/>
  <c r="H2171" i="1" a="1"/>
  <c r="H2171" i="1" s="1"/>
  <c r="N2170" i="1" a="1"/>
  <c r="N2170" i="1" s="1"/>
  <c r="K2174" i="1" a="1"/>
  <c r="K2174" i="1" s="1"/>
  <c r="N2174" i="1" a="1"/>
  <c r="N2174" i="1" s="1"/>
  <c r="J2170" i="1" a="1"/>
  <c r="J2170" i="1" s="1"/>
  <c r="G2171" i="1" a="1"/>
  <c r="G2171" i="1"/>
  <c r="N2173" i="1" a="1"/>
  <c r="N2173" i="1" s="1"/>
  <c r="Q2171" i="1" a="1"/>
  <c r="Q2171" i="1"/>
  <c r="M2174" i="1" a="1"/>
  <c r="M2174" i="1"/>
  <c r="I2174" i="1" a="1"/>
  <c r="I2174" i="1"/>
  <c r="J2174" i="1" a="1"/>
  <c r="J2174" i="1"/>
  <c r="G2174" i="1" a="1"/>
  <c r="G2174" i="1" s="1"/>
  <c r="F2174" i="1" a="1"/>
  <c r="F2174" i="1" s="1"/>
  <c r="H2172" i="1" a="1"/>
  <c r="H2172" i="1"/>
  <c r="K2171" i="1" a="1"/>
  <c r="K2171" i="1"/>
  <c r="J2171" i="1" a="1"/>
  <c r="J2171" i="1" s="1"/>
  <c r="F2171" i="1" a="1"/>
  <c r="F2171" i="1" s="1"/>
  <c r="Q2173" i="1" a="1"/>
  <c r="Q2173" i="1" s="1"/>
  <c r="O2173" i="1" a="1"/>
  <c r="O2173" i="1" s="1"/>
  <c r="L2173" i="1" a="1"/>
  <c r="L2173" i="1" s="1"/>
  <c r="I2173" i="1" a="1"/>
  <c r="I2173" i="1" s="1"/>
  <c r="O2171" i="1" a="1"/>
  <c r="O2171" i="1" s="1"/>
  <c r="P2173" i="1" a="1"/>
  <c r="P2173" i="1"/>
  <c r="I2171" i="1" a="1"/>
  <c r="I2171" i="1"/>
  <c r="M2173" i="1" a="1"/>
  <c r="M2173" i="1"/>
  <c r="Q2170" i="1" a="1"/>
  <c r="Q2170" i="1" s="1"/>
  <c r="J2173" i="1" a="1"/>
  <c r="J2173" i="1" s="1"/>
  <c r="P2171" i="1" a="1"/>
  <c r="P2171" i="1" s="1"/>
  <c r="O2164" i="1" a="1"/>
  <c r="O2164" i="1" s="1"/>
  <c r="P2167" i="1" a="1"/>
  <c r="P2167" i="1"/>
  <c r="H2168" i="1" a="1"/>
  <c r="H2168" i="1" s="1"/>
  <c r="P2168" i="1" a="1"/>
  <c r="P2168" i="1" s="1"/>
  <c r="N2168" i="1" a="1"/>
  <c r="N2168" i="1" s="1"/>
  <c r="M2168" i="1" a="1"/>
  <c r="M2168" i="1" s="1"/>
  <c r="I2168" i="1" a="1"/>
  <c r="I2168" i="1" s="1"/>
  <c r="F2166" i="1" a="1"/>
  <c r="F2166" i="1"/>
  <c r="F2168" i="1" a="1"/>
  <c r="F2168" i="1" s="1"/>
  <c r="O2167" i="1" a="1"/>
  <c r="O2167" i="1"/>
  <c r="Q2164" i="1" a="1"/>
  <c r="Q2164" i="1"/>
  <c r="J2167" i="1" a="1"/>
  <c r="J2167" i="1" s="1"/>
  <c r="N2166" i="1" a="1"/>
  <c r="N2166" i="1" s="1"/>
  <c r="F2167" i="1" a="1"/>
  <c r="F2167" i="1" s="1"/>
  <c r="Q2166" i="1" a="1"/>
  <c r="Q2166" i="1" s="1"/>
  <c r="O2166" i="1" a="1"/>
  <c r="O2166" i="1" s="1"/>
  <c r="I2167" i="1" a="1"/>
  <c r="I2167" i="1"/>
  <c r="H2170" i="1" a="1"/>
  <c r="H2170" i="1" s="1"/>
  <c r="G2170" i="1" a="1"/>
  <c r="G2170" i="1" s="1"/>
  <c r="F2170" i="1" a="1"/>
  <c r="F2170" i="1" s="1"/>
  <c r="Q2167" i="1" a="1"/>
  <c r="Q2167" i="1" s="1"/>
  <c r="Q2169" i="1" a="1"/>
  <c r="Q2169" i="1"/>
  <c r="H2169" i="1" a="1"/>
  <c r="H2169" i="1"/>
  <c r="P2169" i="1" a="1"/>
  <c r="P2169" i="1" s="1"/>
  <c r="L2169" i="1" a="1"/>
  <c r="L2169" i="1"/>
  <c r="I2169" i="1" a="1"/>
  <c r="I2169" i="1" s="1"/>
  <c r="K2168" i="1" a="1"/>
  <c r="K2168" i="1" s="1"/>
  <c r="G2166" i="1" a="1"/>
  <c r="G2166" i="1" s="1"/>
  <c r="P2164" i="1" a="1"/>
  <c r="P2164" i="1" s="1"/>
  <c r="N2164" i="1" a="1"/>
  <c r="N2164" i="1" s="1"/>
  <c r="I2166" i="1" a="1"/>
  <c r="I2166" i="1" s="1"/>
  <c r="G2168" i="1" a="1"/>
  <c r="G2168" i="1"/>
  <c r="N2167" i="1" a="1"/>
  <c r="N2167" i="1" s="1"/>
  <c r="K2164" i="1" a="1"/>
  <c r="K2164" i="1" s="1"/>
  <c r="K2166" i="1" a="1"/>
  <c r="K2166" i="1" s="1"/>
  <c r="J2166" i="1" a="1"/>
  <c r="J2166" i="1"/>
  <c r="J2164" i="1" a="1"/>
  <c r="J2164" i="1"/>
  <c r="O2168" i="1" a="1"/>
  <c r="O2168" i="1"/>
  <c r="G2167" i="1" a="1"/>
  <c r="G2167" i="1" s="1"/>
  <c r="P2166" i="1" a="1"/>
  <c r="P2166" i="1" s="1"/>
  <c r="O2169" i="1" a="1"/>
  <c r="O2169" i="1" s="1"/>
  <c r="J2168" i="1" a="1"/>
  <c r="J2168" i="1" s="1"/>
  <c r="K2169" i="1" a="1"/>
  <c r="K2169" i="1" s="1"/>
  <c r="L2168" i="1" a="1"/>
  <c r="L2168" i="1" s="1"/>
  <c r="L2167" i="1" a="1"/>
  <c r="L2167" i="1" s="1"/>
  <c r="M2166" i="1" a="1"/>
  <c r="M2166" i="1" s="1"/>
  <c r="F2169" i="1" a="1"/>
  <c r="F2169" i="1" s="1"/>
  <c r="M2167" i="1" a="1"/>
  <c r="M2167" i="1" s="1"/>
  <c r="M2169" i="1" a="1"/>
  <c r="M2169" i="1" s="1"/>
  <c r="N2169" i="1" a="1"/>
  <c r="N2169" i="1"/>
  <c r="J2169" i="1" a="1"/>
  <c r="J2169" i="1"/>
  <c r="K2167" i="1" a="1"/>
  <c r="K2167" i="1"/>
  <c r="L2166" i="1" a="1"/>
  <c r="L2166" i="1"/>
  <c r="H2166" i="1" a="1"/>
  <c r="H2166" i="1" s="1"/>
  <c r="H2167" i="1" a="1"/>
  <c r="H2167" i="1" s="1"/>
  <c r="M2164" i="1" a="1"/>
  <c r="M2164" i="1" s="1"/>
  <c r="I2164" i="1" a="1"/>
  <c r="I2164" i="1" s="1"/>
  <c r="L2164" i="1" a="1"/>
  <c r="L2164" i="1" s="1"/>
  <c r="G2169" i="1" a="1"/>
  <c r="G2169" i="1" s="1"/>
  <c r="Q2168" i="1" a="1"/>
  <c r="Q2168" i="1" s="1"/>
  <c r="H2164" i="1" a="1"/>
  <c r="H2164" i="1" s="1"/>
  <c r="H2162" i="1" a="1"/>
  <c r="H2162" i="1" s="1"/>
  <c r="G2164" i="1" a="1"/>
  <c r="G2164" i="1" s="1"/>
  <c r="I2160" i="1" a="1"/>
  <c r="I2160" i="1"/>
  <c r="K2162" i="1" a="1"/>
  <c r="K2162" i="1"/>
  <c r="G2161" i="1" a="1"/>
  <c r="G2161" i="1"/>
  <c r="M2159" i="1" a="1"/>
  <c r="M2159" i="1"/>
  <c r="G2160" i="1" a="1"/>
  <c r="G2160" i="1" s="1"/>
  <c r="N2163" i="1" a="1"/>
  <c r="N2163" i="1"/>
  <c r="J2163" i="1" a="1"/>
  <c r="J2163" i="1" s="1"/>
  <c r="H2163" i="1" a="1"/>
  <c r="H2163" i="1" s="1"/>
  <c r="G2163" i="1" a="1"/>
  <c r="G2163" i="1" s="1"/>
  <c r="F2163" i="1" a="1"/>
  <c r="F2163" i="1" s="1"/>
  <c r="P2162" i="1" a="1"/>
  <c r="P2162" i="1" s="1"/>
  <c r="L2162" i="1" a="1"/>
  <c r="L2162" i="1" s="1"/>
  <c r="J2161" i="1" a="1"/>
  <c r="J2161" i="1" s="1"/>
  <c r="P2159" i="1" a="1"/>
  <c r="P2159" i="1" s="1"/>
  <c r="J2162" i="1" a="1"/>
  <c r="J2162" i="1"/>
  <c r="G2162" i="1" a="1"/>
  <c r="G2162" i="1"/>
  <c r="Q2161" i="1" a="1"/>
  <c r="Q2161" i="1"/>
  <c r="N2161" i="1" a="1"/>
  <c r="N2161" i="1"/>
  <c r="H2161" i="1" a="1"/>
  <c r="H2161" i="1" s="1"/>
  <c r="K2159" i="1" a="1"/>
  <c r="K2159" i="1" s="1"/>
  <c r="F2161" i="1" a="1"/>
  <c r="F2161" i="1"/>
  <c r="P2160" i="1" a="1"/>
  <c r="P2160" i="1" s="1"/>
  <c r="F2159" i="1" a="1"/>
  <c r="F2159" i="1" s="1"/>
  <c r="K2160" i="1" a="1"/>
  <c r="K2160" i="1" s="1"/>
  <c r="L2159" i="1" a="1"/>
  <c r="L2159" i="1" s="1"/>
  <c r="G2159" i="1" a="1"/>
  <c r="G2159" i="1" s="1"/>
  <c r="N2159" i="1" a="1"/>
  <c r="N2159" i="1" s="1"/>
  <c r="Q2158" i="1" a="1"/>
  <c r="Q2158" i="1" s="1"/>
  <c r="Q2163" i="1" a="1"/>
  <c r="Q2163" i="1" s="1"/>
  <c r="F2160" i="1" a="1"/>
  <c r="F2160" i="1"/>
  <c r="H2159" i="1" a="1"/>
  <c r="H2159" i="1"/>
  <c r="F2164" i="1" a="1"/>
  <c r="F2164" i="1"/>
  <c r="L2161" i="1" a="1"/>
  <c r="L2161" i="1" s="1"/>
  <c r="O2163" i="1" a="1"/>
  <c r="O2163" i="1" s="1"/>
  <c r="L2160" i="1" a="1"/>
  <c r="L2160" i="1" s="1"/>
  <c r="K2163" i="1" a="1"/>
  <c r="K2163" i="1"/>
  <c r="I2163" i="1" a="1"/>
  <c r="I2163" i="1" s="1"/>
  <c r="N2162" i="1" a="1"/>
  <c r="N2162" i="1" s="1"/>
  <c r="J2159" i="1" a="1"/>
  <c r="J2159" i="1" s="1"/>
  <c r="O2161" i="1" a="1"/>
  <c r="O2161" i="1" s="1"/>
  <c r="Q2159" i="1" a="1"/>
  <c r="Q2159" i="1" s="1"/>
  <c r="J2160" i="1" a="1"/>
  <c r="J2160" i="1" s="1"/>
  <c r="P2163" i="1" a="1"/>
  <c r="P2163" i="1"/>
  <c r="M2163" i="1" a="1"/>
  <c r="M2163" i="1" s="1"/>
  <c r="L2163" i="1" a="1"/>
  <c r="L2163" i="1"/>
  <c r="M2162" i="1" a="1"/>
  <c r="M2162" i="1"/>
  <c r="M2160" i="1" a="1"/>
  <c r="M2160" i="1" s="1"/>
  <c r="M2161" i="1" a="1"/>
  <c r="M2161" i="1" s="1"/>
  <c r="O2162" i="1" a="1"/>
  <c r="O2162" i="1" s="1"/>
  <c r="I2162" i="1" a="1"/>
  <c r="I2162" i="1" s="1"/>
  <c r="K2161" i="1" a="1"/>
  <c r="K2161" i="1"/>
  <c r="O2160" i="1" a="1"/>
  <c r="O2160" i="1" s="1"/>
  <c r="F2162" i="1" a="1"/>
  <c r="F2162" i="1" s="1"/>
  <c r="Q2160" i="1" a="1"/>
  <c r="Q2160" i="1" s="1"/>
  <c r="I2161" i="1" a="1"/>
  <c r="I2161" i="1" s="1"/>
  <c r="H2160" i="1" a="1"/>
  <c r="H2160" i="1" s="1"/>
  <c r="O2159" i="1" a="1"/>
  <c r="O2159" i="1"/>
  <c r="I2159" i="1" a="1"/>
  <c r="I2159" i="1"/>
  <c r="N2160" i="1" a="1"/>
  <c r="N2160" i="1" s="1"/>
  <c r="P2161" i="1" a="1"/>
  <c r="P2161" i="1"/>
  <c r="Q2162" i="1" a="1"/>
  <c r="Q2162" i="1" s="1"/>
  <c r="M2154" i="1" a="1"/>
  <c r="M2154" i="1" s="1"/>
  <c r="F2154" i="1" a="1"/>
  <c r="F2154" i="1" s="1"/>
  <c r="N2154" i="1" a="1"/>
  <c r="N2154" i="1" s="1"/>
  <c r="P2153" i="1" a="1"/>
  <c r="P2153" i="1" s="1"/>
  <c r="L2158" i="1" a="1"/>
  <c r="L2158" i="1"/>
  <c r="L2155" i="1" a="1"/>
  <c r="L2155" i="1" s="1"/>
  <c r="I2155" i="1" a="1"/>
  <c r="I2155" i="1" s="1"/>
  <c r="I2154" i="1" a="1"/>
  <c r="I2154" i="1" s="1"/>
  <c r="G2155" i="1" a="1"/>
  <c r="G2155" i="1" s="1"/>
  <c r="K2157" i="1" a="1"/>
  <c r="K2157" i="1"/>
  <c r="K2156" i="1" a="1"/>
  <c r="K2156" i="1"/>
  <c r="O2154" i="1" a="1"/>
  <c r="O2154" i="1"/>
  <c r="O2153" i="1" a="1"/>
  <c r="O2153" i="1" s="1"/>
  <c r="G2156" i="1" a="1"/>
  <c r="G2156" i="1" s="1"/>
  <c r="J2154" i="1" a="1"/>
  <c r="J2154" i="1" s="1"/>
  <c r="P2156" i="1" a="1"/>
  <c r="P2156" i="1" s="1"/>
  <c r="O2158" i="1" a="1"/>
  <c r="O2158" i="1" s="1"/>
  <c r="J2158" i="1" a="1"/>
  <c r="J2158" i="1" s="1"/>
  <c r="F2158" i="1" a="1"/>
  <c r="F2158" i="1" s="1"/>
  <c r="Q2153" i="1" a="1"/>
  <c r="Q2153" i="1"/>
  <c r="I2157" i="1" a="1"/>
  <c r="I2157" i="1" s="1"/>
  <c r="M2157" i="1" a="1"/>
  <c r="M2157" i="1" s="1"/>
  <c r="Q2156" i="1" a="1"/>
  <c r="Q2156" i="1" s="1"/>
  <c r="O2156" i="1" a="1"/>
  <c r="O2156" i="1"/>
  <c r="N2156" i="1" a="1"/>
  <c r="N2156" i="1"/>
  <c r="Q2155" i="1" a="1"/>
  <c r="Q2155" i="1"/>
  <c r="I2156" i="1" a="1"/>
  <c r="I2156" i="1"/>
  <c r="N2155" i="1" a="1"/>
  <c r="N2155" i="1" s="1"/>
  <c r="N2153" i="1" a="1"/>
  <c r="N2153" i="1"/>
  <c r="H2154" i="1" a="1"/>
  <c r="H2154" i="1" s="1"/>
  <c r="H2155" i="1" a="1"/>
  <c r="H2155" i="1" s="1"/>
  <c r="P2158" i="1" a="1"/>
  <c r="P2158" i="1" s="1"/>
  <c r="N2158" i="1" a="1"/>
  <c r="N2158" i="1" s="1"/>
  <c r="K2155" i="1" a="1"/>
  <c r="K2155" i="1" s="1"/>
  <c r="M2158" i="1" a="1"/>
  <c r="M2158" i="1"/>
  <c r="K2158" i="1" a="1"/>
  <c r="K2158" i="1" s="1"/>
  <c r="I2158" i="1" a="1"/>
  <c r="I2158" i="1" s="1"/>
  <c r="F2155" i="1" a="1"/>
  <c r="F2155" i="1"/>
  <c r="K2154" i="1" a="1"/>
  <c r="K2154" i="1"/>
  <c r="H2158" i="1" a="1"/>
  <c r="H2158" i="1"/>
  <c r="G2158" i="1" a="1"/>
  <c r="G2158" i="1"/>
  <c r="M2153" i="1" a="1"/>
  <c r="M2153" i="1" s="1"/>
  <c r="Q2157" i="1" a="1"/>
  <c r="Q2157" i="1"/>
  <c r="J2157" i="1" a="1"/>
  <c r="J2157" i="1"/>
  <c r="F2156" i="1" a="1"/>
  <c r="F2156" i="1" s="1"/>
  <c r="L2154" i="1" a="1"/>
  <c r="L2154" i="1" s="1"/>
  <c r="P2157" i="1" a="1"/>
  <c r="P2157" i="1" s="1"/>
  <c r="O2157" i="1" a="1"/>
  <c r="O2157" i="1" s="1"/>
  <c r="N2157" i="1" a="1"/>
  <c r="N2157" i="1" s="1"/>
  <c r="M2156" i="1" a="1"/>
  <c r="M2156" i="1" s="1"/>
  <c r="L2156" i="1" a="1"/>
  <c r="L2156" i="1" s="1"/>
  <c r="O2155" i="1" a="1"/>
  <c r="O2155" i="1"/>
  <c r="P2154" i="1" a="1"/>
  <c r="P2154" i="1"/>
  <c r="F2157" i="1" a="1"/>
  <c r="F2157" i="1"/>
  <c r="H2156" i="1" a="1"/>
  <c r="H2156" i="1"/>
  <c r="L2157" i="1" a="1"/>
  <c r="L2157" i="1" s="1"/>
  <c r="J2156" i="1" a="1"/>
  <c r="J2156" i="1" s="1"/>
  <c r="H2157" i="1" a="1"/>
  <c r="H2157" i="1" s="1"/>
  <c r="G2154" i="1" a="1"/>
  <c r="G2154" i="1" s="1"/>
  <c r="Q2154" i="1" a="1"/>
  <c r="Q2154" i="1" s="1"/>
  <c r="G2157" i="1" a="1"/>
  <c r="G2157" i="1" s="1"/>
  <c r="P2155" i="1" a="1"/>
  <c r="P2155" i="1" s="1"/>
  <c r="M2155" i="1" a="1"/>
  <c r="M2155" i="1" s="1"/>
  <c r="J2155" i="1" a="1"/>
  <c r="J2155" i="1" s="1"/>
  <c r="M2148" i="1" a="1"/>
  <c r="M2148" i="1" s="1"/>
  <c r="O2152" i="1" a="1"/>
  <c r="O2152" i="1" s="1"/>
  <c r="M2152" i="1" a="1"/>
  <c r="M2152" i="1"/>
  <c r="K2152" i="1" a="1"/>
  <c r="K2152" i="1"/>
  <c r="L2151" i="1" a="1"/>
  <c r="L2151" i="1"/>
  <c r="J2151" i="1" a="1"/>
  <c r="J2151" i="1" s="1"/>
  <c r="L2150" i="1" a="1"/>
  <c r="L2150" i="1" s="1"/>
  <c r="Q2149" i="1" a="1"/>
  <c r="Q2149" i="1" s="1"/>
  <c r="P2150" i="1" a="1"/>
  <c r="P2150" i="1" s="1"/>
  <c r="P2149" i="1" a="1"/>
  <c r="P2149" i="1" s="1"/>
  <c r="O2148" i="1" a="1"/>
  <c r="O2148" i="1" s="1"/>
  <c r="H2152" i="1" a="1"/>
  <c r="H2152" i="1" s="1"/>
  <c r="Q2151" i="1" a="1"/>
  <c r="Q2151" i="1" s="1"/>
  <c r="I2150" i="1" a="1"/>
  <c r="I2150" i="1" s="1"/>
  <c r="N2149" i="1" a="1"/>
  <c r="N2149" i="1" s="1"/>
  <c r="K2148" i="1" a="1"/>
  <c r="K2148" i="1"/>
  <c r="L2153" i="1" a="1"/>
  <c r="L2153" i="1" s="1"/>
  <c r="K2153" i="1" a="1"/>
  <c r="K2153" i="1"/>
  <c r="J2153" i="1" a="1"/>
  <c r="J2153" i="1"/>
  <c r="M2151" i="1" a="1"/>
  <c r="M2151" i="1" s="1"/>
  <c r="K2151" i="1" a="1"/>
  <c r="K2151" i="1" s="1"/>
  <c r="J2150" i="1" a="1"/>
  <c r="J2150" i="1" s="1"/>
  <c r="H2150" i="1" a="1"/>
  <c r="H2150" i="1" s="1"/>
  <c r="F2149" i="1" a="1"/>
  <c r="F2149" i="1" s="1"/>
  <c r="I2152" i="1" a="1"/>
  <c r="I2152" i="1" s="1"/>
  <c r="Q2150" i="1" a="1"/>
  <c r="Q2150" i="1" s="1"/>
  <c r="Q2148" i="1" a="1"/>
  <c r="Q2148" i="1" s="1"/>
  <c r="K2150" i="1" a="1"/>
  <c r="K2150" i="1" s="1"/>
  <c r="I2149" i="1" a="1"/>
  <c r="I2149" i="1" s="1"/>
  <c r="N2148" i="1" a="1"/>
  <c r="N2148" i="1" s="1"/>
  <c r="M2150" i="1" a="1"/>
  <c r="M2150" i="1" s="1"/>
  <c r="I2153" i="1" a="1"/>
  <c r="I2153" i="1" s="1"/>
  <c r="H2153" i="1" a="1"/>
  <c r="H2153" i="1" s="1"/>
  <c r="G2153" i="1" a="1"/>
  <c r="G2153" i="1" s="1"/>
  <c r="K2149" i="1" a="1"/>
  <c r="K2149" i="1"/>
  <c r="F2153" i="1" a="1"/>
  <c r="F2153" i="1"/>
  <c r="Q2152" i="1" a="1"/>
  <c r="Q2152" i="1"/>
  <c r="J2152" i="1" a="1"/>
  <c r="J2152" i="1"/>
  <c r="J2149" i="1" a="1"/>
  <c r="J2149" i="1" s="1"/>
  <c r="P2148" i="1" a="1"/>
  <c r="P2148" i="1"/>
  <c r="L2148" i="1" a="1"/>
  <c r="L2148" i="1"/>
  <c r="N2151" i="1" a="1"/>
  <c r="N2151" i="1"/>
  <c r="P2152" i="1" a="1"/>
  <c r="P2152" i="1"/>
  <c r="G2150" i="1" a="1"/>
  <c r="G2150" i="1"/>
  <c r="P2151" i="1" a="1"/>
  <c r="P2151" i="1"/>
  <c r="O2150" i="1" a="1"/>
  <c r="O2150" i="1" s="1"/>
  <c r="H2151" i="1" a="1"/>
  <c r="H2151" i="1"/>
  <c r="O2149" i="1" a="1"/>
  <c r="O2149" i="1" s="1"/>
  <c r="L2152" i="1" a="1"/>
  <c r="L2152" i="1" s="1"/>
  <c r="I2148" i="1" a="1"/>
  <c r="I2148" i="1" s="1"/>
  <c r="G2149" i="1" a="1"/>
  <c r="G2149" i="1" s="1"/>
  <c r="F2152" i="1" a="1"/>
  <c r="F2152" i="1" s="1"/>
  <c r="G2151" i="1" a="1"/>
  <c r="G2151" i="1" s="1"/>
  <c r="J2148" i="1" a="1"/>
  <c r="J2148" i="1" s="1"/>
  <c r="G2152" i="1" a="1"/>
  <c r="G2152" i="1" s="1"/>
  <c r="O2151" i="1" a="1"/>
  <c r="O2151" i="1" s="1"/>
  <c r="F2151" i="1" a="1"/>
  <c r="F2151" i="1" s="1"/>
  <c r="F2150" i="1" a="1"/>
  <c r="F2150" i="1" s="1"/>
  <c r="L2149" i="1" a="1"/>
  <c r="L2149" i="1" s="1"/>
  <c r="N2150" i="1" a="1"/>
  <c r="N2150" i="1" s="1"/>
  <c r="I2151" i="1" a="1"/>
  <c r="I2151" i="1" s="1"/>
  <c r="N2152" i="1" a="1"/>
  <c r="N2152" i="1" s="1"/>
  <c r="M2149" i="1" a="1"/>
  <c r="M2149" i="1"/>
  <c r="H2149" i="1" a="1"/>
  <c r="H2149" i="1"/>
  <c r="H2145" i="1" a="1"/>
  <c r="H2145" i="1"/>
  <c r="J2144" i="1" a="1"/>
  <c r="J2144" i="1"/>
  <c r="M2143" i="1" a="1"/>
  <c r="M2143" i="1"/>
  <c r="H2146" i="1" a="1"/>
  <c r="H2146" i="1" s="1"/>
  <c r="L2145" i="1" a="1"/>
  <c r="L2145" i="1"/>
  <c r="M2144" i="1" a="1"/>
  <c r="M2144" i="1"/>
  <c r="P2145" i="1" a="1"/>
  <c r="P2145" i="1"/>
  <c r="Q2144" i="1" a="1"/>
  <c r="Q2144" i="1"/>
  <c r="I2143" i="1" a="1"/>
  <c r="I2143" i="1"/>
  <c r="N2145" i="1" a="1"/>
  <c r="N2145" i="1"/>
  <c r="F2145" i="1" a="1"/>
  <c r="F2145" i="1" s="1"/>
  <c r="N2144" i="1" a="1"/>
  <c r="N2144" i="1" s="1"/>
  <c r="K2143" i="1" a="1"/>
  <c r="K2143" i="1" s="1"/>
  <c r="O2143" i="1" a="1"/>
  <c r="O2143" i="1" s="1"/>
  <c r="H2144" i="1" a="1"/>
  <c r="H2144" i="1" s="1"/>
  <c r="H2148" i="1" a="1"/>
  <c r="H2148" i="1" s="1"/>
  <c r="J2143" i="1" a="1"/>
  <c r="J2143" i="1" s="1"/>
  <c r="L2146" i="1" a="1"/>
  <c r="L2146" i="1" s="1"/>
  <c r="I2146" i="1" a="1"/>
  <c r="I2146" i="1" s="1"/>
  <c r="F2146" i="1" a="1"/>
  <c r="F2146" i="1" s="1"/>
  <c r="G2148" i="1" a="1"/>
  <c r="G2148" i="1" s="1"/>
  <c r="F2147" i="1" a="1"/>
  <c r="F2147" i="1" s="1"/>
  <c r="I2144" i="1" a="1"/>
  <c r="I2144" i="1" s="1"/>
  <c r="F2148" i="1" a="1"/>
  <c r="F2148" i="1" s="1"/>
  <c r="Q2147" i="1" a="1"/>
  <c r="Q2147" i="1" s="1"/>
  <c r="O2147" i="1" a="1"/>
  <c r="O2147" i="1" s="1"/>
  <c r="O2146" i="1" a="1"/>
  <c r="O2146" i="1"/>
  <c r="L2144" i="1" a="1"/>
  <c r="L2144" i="1"/>
  <c r="F2144" i="1" a="1"/>
  <c r="F2144" i="1"/>
  <c r="K2147" i="1" a="1"/>
  <c r="K2147" i="1" s="1"/>
  <c r="I2147" i="1" a="1"/>
  <c r="I2147" i="1"/>
  <c r="H2147" i="1" a="1"/>
  <c r="H2147" i="1" s="1"/>
  <c r="Q2146" i="1" a="1"/>
  <c r="Q2146" i="1" s="1"/>
  <c r="J2145" i="1" a="1"/>
  <c r="J2145" i="1"/>
  <c r="P2146" i="1" a="1"/>
  <c r="P2146" i="1"/>
  <c r="K2145" i="1" a="1"/>
  <c r="K2145" i="1"/>
  <c r="O2144" i="1" a="1"/>
  <c r="O2144" i="1"/>
  <c r="N2143" i="1" a="1"/>
  <c r="N2143" i="1"/>
  <c r="J2147" i="1" a="1"/>
  <c r="J2147" i="1"/>
  <c r="P2143" i="1" a="1"/>
  <c r="P2143" i="1" s="1"/>
  <c r="K2146" i="1" a="1"/>
  <c r="K2146" i="1" s="1"/>
  <c r="G2146" i="1" a="1"/>
  <c r="G2146" i="1" s="1"/>
  <c r="L2143" i="1" a="1"/>
  <c r="L2143" i="1" s="1"/>
  <c r="G2145" i="1" a="1"/>
  <c r="G2145" i="1"/>
  <c r="Q2143" i="1" a="1"/>
  <c r="Q2143" i="1"/>
  <c r="H2143" i="1" a="1"/>
  <c r="H2143" i="1" s="1"/>
  <c r="P2147" i="1" a="1"/>
  <c r="P2147" i="1"/>
  <c r="N2147" i="1" a="1"/>
  <c r="N2147" i="1" s="1"/>
  <c r="M2146" i="1" a="1"/>
  <c r="M2146" i="1" s="1"/>
  <c r="M2147" i="1" a="1"/>
  <c r="M2147" i="1" s="1"/>
  <c r="M2145" i="1" a="1"/>
  <c r="M2145" i="1" s="1"/>
  <c r="L2147" i="1" a="1"/>
  <c r="L2147" i="1" s="1"/>
  <c r="G2147" i="1" a="1"/>
  <c r="G2147" i="1" s="1"/>
  <c r="P2144" i="1" a="1"/>
  <c r="P2144" i="1" s="1"/>
  <c r="N2146" i="1" a="1"/>
  <c r="N2146" i="1" s="1"/>
  <c r="K2144" i="1" a="1"/>
  <c r="K2144" i="1"/>
  <c r="G2144" i="1" a="1"/>
  <c r="G2144" i="1"/>
  <c r="J2146" i="1" a="1"/>
  <c r="J2146" i="1" s="1"/>
  <c r="Q2145" i="1" a="1"/>
  <c r="Q2145" i="1"/>
  <c r="O2145" i="1" a="1"/>
  <c r="O2145" i="1" s="1"/>
  <c r="I2145" i="1" a="1"/>
  <c r="I2145" i="1"/>
  <c r="N2142" i="1" a="1"/>
  <c r="N2142" i="1" s="1"/>
  <c r="M2141" i="1" a="1"/>
  <c r="M2141" i="1"/>
  <c r="Q2139" i="1" a="1"/>
  <c r="Q2139" i="1"/>
  <c r="K2141" i="1" a="1"/>
  <c r="K2141" i="1"/>
  <c r="G2142" i="1" a="1"/>
  <c r="G2142" i="1"/>
  <c r="H2140" i="1" a="1"/>
  <c r="H2140" i="1"/>
  <c r="M2138" i="1" a="1"/>
  <c r="M2138" i="1"/>
  <c r="F2142" i="1" a="1"/>
  <c r="F2142" i="1" s="1"/>
  <c r="K2138" i="1" a="1"/>
  <c r="K2138" i="1"/>
  <c r="F2143" i="1" a="1"/>
  <c r="F2143" i="1"/>
  <c r="O2142" i="1" a="1"/>
  <c r="O2142" i="1"/>
  <c r="Q2142" i="1" a="1"/>
  <c r="Q2142" i="1" s="1"/>
  <c r="P2142" i="1" a="1"/>
  <c r="P2142" i="1" s="1"/>
  <c r="H2142" i="1" a="1"/>
  <c r="H2142" i="1"/>
  <c r="H2141" i="1" a="1"/>
  <c r="H2141" i="1" s="1"/>
  <c r="P2137" i="1" a="1"/>
  <c r="P2137" i="1"/>
  <c r="K2140" i="1" a="1"/>
  <c r="K2140" i="1" s="1"/>
  <c r="O2141" i="1" a="1"/>
  <c r="O2141" i="1"/>
  <c r="G2141" i="1" a="1"/>
  <c r="G2141" i="1"/>
  <c r="F2141" i="1" a="1"/>
  <c r="F2141" i="1"/>
  <c r="F2140" i="1" a="1"/>
  <c r="F2140" i="1"/>
  <c r="P2139" i="1" a="1"/>
  <c r="P2139" i="1"/>
  <c r="N2138" i="1" a="1"/>
  <c r="N2138" i="1"/>
  <c r="L2138" i="1" a="1"/>
  <c r="L2138" i="1"/>
  <c r="M2142" i="1" a="1"/>
  <c r="M2142" i="1"/>
  <c r="L2142" i="1" a="1"/>
  <c r="L2142" i="1" s="1"/>
  <c r="G2140" i="1" a="1"/>
  <c r="G2140" i="1"/>
  <c r="F2139" i="1" a="1"/>
  <c r="F2139" i="1" s="1"/>
  <c r="K2142" i="1" a="1"/>
  <c r="K2142" i="1" s="1"/>
  <c r="I2140" i="1" a="1"/>
  <c r="I2140" i="1"/>
  <c r="O2139" i="1" a="1"/>
  <c r="O2139" i="1"/>
  <c r="J2142" i="1" a="1"/>
  <c r="J2142" i="1"/>
  <c r="H2138" i="1" a="1"/>
  <c r="H2138" i="1" s="1"/>
  <c r="I2142" i="1" a="1"/>
  <c r="I2142" i="1"/>
  <c r="J2141" i="1" a="1"/>
  <c r="J2141" i="1"/>
  <c r="M2139" i="1" a="1"/>
  <c r="M2139" i="1" s="1"/>
  <c r="Q2140" i="1" a="1"/>
  <c r="Q2140" i="1"/>
  <c r="I2141" i="1" a="1"/>
  <c r="I2141" i="1"/>
  <c r="G2139" i="1" a="1"/>
  <c r="G2139" i="1"/>
  <c r="K2139" i="1" a="1"/>
  <c r="K2139" i="1"/>
  <c r="O2138" i="1" a="1"/>
  <c r="O2138" i="1" s="1"/>
  <c r="Q2137" i="1" a="1"/>
  <c r="Q2137" i="1" s="1"/>
  <c r="N2140" i="1" a="1"/>
  <c r="N2140" i="1" s="1"/>
  <c r="P2141" i="1" a="1"/>
  <c r="P2141" i="1" s="1"/>
  <c r="P2140" i="1" a="1"/>
  <c r="P2140" i="1" s="1"/>
  <c r="Q2138" i="1" a="1"/>
  <c r="Q2138" i="1"/>
  <c r="J2139" i="1" a="1"/>
  <c r="J2139" i="1"/>
  <c r="I2138" i="1" a="1"/>
  <c r="I2138" i="1"/>
  <c r="G2138" i="1" a="1"/>
  <c r="G2138" i="1"/>
  <c r="L2141" i="1" a="1"/>
  <c r="L2141" i="1"/>
  <c r="N2141" i="1" a="1"/>
  <c r="N2141" i="1" s="1"/>
  <c r="Q2141" i="1" a="1"/>
  <c r="Q2141" i="1" s="1"/>
  <c r="I2139" i="1" a="1"/>
  <c r="I2139" i="1" s="1"/>
  <c r="M2140" i="1" a="1"/>
  <c r="M2140" i="1"/>
  <c r="P2138" i="1" a="1"/>
  <c r="P2138" i="1" s="1"/>
  <c r="F2138" i="1" a="1"/>
  <c r="F2138" i="1"/>
  <c r="L2140" i="1" a="1"/>
  <c r="L2140" i="1" s="1"/>
  <c r="H2139" i="1" a="1"/>
  <c r="H2139" i="1"/>
  <c r="J2140" i="1" a="1"/>
  <c r="J2140" i="1"/>
  <c r="N2139" i="1" a="1"/>
  <c r="N2139" i="1"/>
  <c r="J2138" i="1" a="1"/>
  <c r="J2138" i="1"/>
  <c r="O2140" i="1" a="1"/>
  <c r="O2140" i="1"/>
  <c r="L2139" i="1" a="1"/>
  <c r="L2139" i="1"/>
  <c r="G2143" i="1" a="1"/>
  <c r="G2143" i="1" s="1"/>
  <c r="J2134" i="1" a="1"/>
  <c r="J2134" i="1" s="1"/>
  <c r="K2133" i="1" a="1"/>
  <c r="K2133" i="1" s="1"/>
  <c r="Q2133" i="1" a="1"/>
  <c r="Q2133" i="1"/>
  <c r="J2135" i="1" a="1"/>
  <c r="J2135" i="1"/>
  <c r="H2135" i="1" a="1"/>
  <c r="H2135" i="1"/>
  <c r="O2134" i="1" a="1"/>
  <c r="O2134" i="1" s="1"/>
  <c r="N2134" i="1" a="1"/>
  <c r="N2134" i="1" s="1"/>
  <c r="Q2132" i="1" a="1"/>
  <c r="Q2132" i="1" s="1"/>
  <c r="F2134" i="1" a="1"/>
  <c r="F2134" i="1" s="1"/>
  <c r="I2133" i="1" a="1"/>
  <c r="I2133" i="1" s="1"/>
  <c r="L2133" i="1" a="1"/>
  <c r="L2133" i="1" s="1"/>
  <c r="O2136" i="1" a="1"/>
  <c r="O2136" i="1"/>
  <c r="P2134" i="1" a="1"/>
  <c r="P2134" i="1" s="1"/>
  <c r="O2135" i="1" a="1"/>
  <c r="O2135" i="1"/>
  <c r="H2134" i="1" a="1"/>
  <c r="H2134" i="1"/>
  <c r="M2132" i="1" a="1"/>
  <c r="M2132" i="1" s="1"/>
  <c r="M2136" i="1" a="1"/>
  <c r="M2136" i="1" s="1"/>
  <c r="N2135" i="1" a="1"/>
  <c r="N2135" i="1" s="1"/>
  <c r="G2134" i="1" a="1"/>
  <c r="G2134" i="1"/>
  <c r="K2135" i="1" a="1"/>
  <c r="K2135" i="1" s="1"/>
  <c r="I2135" i="1" a="1"/>
  <c r="I2135" i="1" s="1"/>
  <c r="O2133" i="1" a="1"/>
  <c r="O2133" i="1" s="1"/>
  <c r="P2132" i="1" a="1"/>
  <c r="P2132" i="1"/>
  <c r="F2135" i="1" a="1"/>
  <c r="F2135" i="1"/>
  <c r="L2137" i="1" a="1"/>
  <c r="L2137" i="1"/>
  <c r="O2137" i="1" a="1"/>
  <c r="O2137" i="1"/>
  <c r="O2132" i="1" a="1"/>
  <c r="O2132" i="1" s="1"/>
  <c r="N2132" i="1" a="1"/>
  <c r="N2132" i="1" s="1"/>
  <c r="N2137" i="1" a="1"/>
  <c r="N2137" i="1" s="1"/>
  <c r="M2137" i="1" a="1"/>
  <c r="M2137" i="1" s="1"/>
  <c r="H2136" i="1" a="1"/>
  <c r="H2136" i="1" s="1"/>
  <c r="K2137" i="1" a="1"/>
  <c r="K2137" i="1"/>
  <c r="K2136" i="1" a="1"/>
  <c r="K2136" i="1"/>
  <c r="L2134" i="1" a="1"/>
  <c r="L2134" i="1"/>
  <c r="J2137" i="1" a="1"/>
  <c r="J2137" i="1" s="1"/>
  <c r="Q2134" i="1" a="1"/>
  <c r="Q2134" i="1"/>
  <c r="H2137" i="1" a="1"/>
  <c r="H2137" i="1" s="1"/>
  <c r="Q2135" i="1" a="1"/>
  <c r="Q2135" i="1" s="1"/>
  <c r="F2136" i="1" a="1"/>
  <c r="F2136" i="1" s="1"/>
  <c r="K2134" i="1" a="1"/>
  <c r="K2134" i="1" s="1"/>
  <c r="P2135" i="1" a="1"/>
  <c r="P2135" i="1"/>
  <c r="L2135" i="1" a="1"/>
  <c r="L2135" i="1"/>
  <c r="I2137" i="1" a="1"/>
  <c r="I2137" i="1"/>
  <c r="G2137" i="1" a="1"/>
  <c r="G2137" i="1"/>
  <c r="I2134" i="1" a="1"/>
  <c r="I2134" i="1" s="1"/>
  <c r="F2137" i="1" a="1"/>
  <c r="F2137" i="1" s="1"/>
  <c r="Q2136" i="1" a="1"/>
  <c r="Q2136" i="1" s="1"/>
  <c r="M2134" i="1" a="1"/>
  <c r="M2134" i="1"/>
  <c r="P2136" i="1" a="1"/>
  <c r="P2136" i="1" s="1"/>
  <c r="G2136" i="1" a="1"/>
  <c r="G2136" i="1" s="1"/>
  <c r="H2133" i="1" a="1"/>
  <c r="H2133" i="1" s="1"/>
  <c r="N2133" i="1" a="1"/>
  <c r="N2133" i="1"/>
  <c r="M2133" i="1" a="1"/>
  <c r="M2133" i="1" s="1"/>
  <c r="J2133" i="1" a="1"/>
  <c r="J2133" i="1"/>
  <c r="N2136" i="1" a="1"/>
  <c r="N2136" i="1"/>
  <c r="M2135" i="1" a="1"/>
  <c r="M2135" i="1" s="1"/>
  <c r="L2136" i="1" a="1"/>
  <c r="L2136" i="1" s="1"/>
  <c r="G2135" i="1" a="1"/>
  <c r="G2135" i="1" s="1"/>
  <c r="G2133" i="1" a="1"/>
  <c r="G2133" i="1" s="1"/>
  <c r="P2133" i="1" a="1"/>
  <c r="P2133" i="1" s="1"/>
  <c r="L2132" i="1" a="1"/>
  <c r="L2132" i="1"/>
  <c r="J2136" i="1" a="1"/>
  <c r="J2136" i="1"/>
  <c r="I2136" i="1" a="1"/>
  <c r="I2136" i="1" s="1"/>
  <c r="F2133" i="1" a="1"/>
  <c r="F2133" i="1" s="1"/>
  <c r="L2129" i="1" a="1"/>
  <c r="L2129" i="1"/>
  <c r="P2127" i="1" a="1"/>
  <c r="P2127" i="1" s="1"/>
  <c r="M2129" i="1" a="1"/>
  <c r="M2129" i="1"/>
  <c r="F2131" i="1" a="1"/>
  <c r="F2131" i="1" s="1"/>
  <c r="H2130" i="1" a="1"/>
  <c r="H2130" i="1" s="1"/>
  <c r="N2128" i="1" a="1"/>
  <c r="N2128" i="1"/>
  <c r="J2128" i="1" a="1"/>
  <c r="J2128" i="1"/>
  <c r="M2128" i="1" a="1"/>
  <c r="M2128" i="1"/>
  <c r="H2128" i="1" a="1"/>
  <c r="H2128" i="1"/>
  <c r="F2132" i="1" a="1"/>
  <c r="F2132" i="1" s="1"/>
  <c r="L2127" i="1" a="1"/>
  <c r="L2127" i="1" s="1"/>
  <c r="F2129" i="1" a="1"/>
  <c r="F2129" i="1" s="1"/>
  <c r="N2129" i="1" a="1"/>
  <c r="N2129" i="1" s="1"/>
  <c r="Q2129" i="1" a="1"/>
  <c r="Q2129" i="1"/>
  <c r="M2127" i="1" a="1"/>
  <c r="M2127" i="1" s="1"/>
  <c r="H2131" i="1" a="1"/>
  <c r="H2131" i="1" s="1"/>
  <c r="J2129" i="1" a="1"/>
  <c r="J2129" i="1"/>
  <c r="Q2131" i="1" a="1"/>
  <c r="Q2131" i="1" s="1"/>
  <c r="O2131" i="1" a="1"/>
  <c r="O2131" i="1" s="1"/>
  <c r="N2131" i="1" a="1"/>
  <c r="N2131" i="1"/>
  <c r="N2130" i="1" a="1"/>
  <c r="N2130" i="1" s="1"/>
  <c r="I2129" i="1" a="1"/>
  <c r="I2129" i="1" s="1"/>
  <c r="F2130" i="1" a="1"/>
  <c r="F2130" i="1" s="1"/>
  <c r="O2128" i="1" a="1"/>
  <c r="O2128" i="1" s="1"/>
  <c r="O2127" i="1" a="1"/>
  <c r="O2127" i="1" s="1"/>
  <c r="G2130" i="1" a="1"/>
  <c r="G2130" i="1"/>
  <c r="F2128" i="1" a="1"/>
  <c r="F2128" i="1" s="1"/>
  <c r="J2127" i="1" a="1"/>
  <c r="J2127" i="1"/>
  <c r="I2130" i="1" a="1"/>
  <c r="I2130" i="1" s="1"/>
  <c r="G2129" i="1" a="1"/>
  <c r="G2129" i="1"/>
  <c r="I2128" i="1" a="1"/>
  <c r="I2128" i="1" s="1"/>
  <c r="K2132" i="1" a="1"/>
  <c r="K2132" i="1"/>
  <c r="P2131" i="1" a="1"/>
  <c r="P2131" i="1" s="1"/>
  <c r="L2128" i="1" a="1"/>
  <c r="L2128" i="1" s="1"/>
  <c r="J2132" i="1" a="1"/>
  <c r="J2132" i="1"/>
  <c r="O2129" i="1" a="1"/>
  <c r="O2129" i="1"/>
  <c r="L2131" i="1" a="1"/>
  <c r="L2131" i="1"/>
  <c r="J2130" i="1" a="1"/>
  <c r="J2130" i="1"/>
  <c r="I2132" i="1" a="1"/>
  <c r="I2132" i="1" s="1"/>
  <c r="G2132" i="1" a="1"/>
  <c r="G2132" i="1" s="1"/>
  <c r="Q2130" i="1" a="1"/>
  <c r="Q2130" i="1" s="1"/>
  <c r="P2128" i="1" a="1"/>
  <c r="P2128" i="1"/>
  <c r="K2131" i="1" a="1"/>
  <c r="K2131" i="1"/>
  <c r="H2129" i="1" a="1"/>
  <c r="H2129" i="1" s="1"/>
  <c r="K2129" i="1" a="1"/>
  <c r="K2129" i="1" s="1"/>
  <c r="G2128" i="1" a="1"/>
  <c r="G2128" i="1"/>
  <c r="H2132" i="1" a="1"/>
  <c r="H2132" i="1" s="1"/>
  <c r="M2131" i="1" a="1"/>
  <c r="M2131" i="1" s="1"/>
  <c r="J2131" i="1" a="1"/>
  <c r="J2131" i="1"/>
  <c r="K2130" i="1" a="1"/>
  <c r="K2130" i="1" s="1"/>
  <c r="G2131" i="1" a="1"/>
  <c r="G2131" i="1" s="1"/>
  <c r="O2130" i="1" a="1"/>
  <c r="O2130" i="1" s="1"/>
  <c r="M2130" i="1" a="1"/>
  <c r="M2130" i="1" s="1"/>
  <c r="Q2128" i="1" a="1"/>
  <c r="Q2128" i="1" s="1"/>
  <c r="I2127" i="1" a="1"/>
  <c r="I2127" i="1" s="1"/>
  <c r="N2127" i="1" a="1"/>
  <c r="N2127" i="1" s="1"/>
  <c r="K2127" i="1" a="1"/>
  <c r="K2127" i="1"/>
  <c r="I2131" i="1" a="1"/>
  <c r="I2131" i="1" s="1"/>
  <c r="Q2127" i="1" a="1"/>
  <c r="Q2127" i="1"/>
  <c r="P2130" i="1" a="1"/>
  <c r="P2130" i="1" s="1"/>
  <c r="L2130" i="1" a="1"/>
  <c r="L2130" i="1"/>
  <c r="H2127" i="1" a="1"/>
  <c r="H2127" i="1" s="1"/>
  <c r="P2129" i="1" a="1"/>
  <c r="P2129" i="1" s="1"/>
  <c r="K2128" i="1" a="1"/>
  <c r="K2128" i="1"/>
  <c r="M2123" i="1" a="1"/>
  <c r="M2123" i="1"/>
  <c r="Q2126" i="1" a="1"/>
  <c r="Q2126" i="1"/>
  <c r="O2126" i="1" a="1"/>
  <c r="O2126" i="1"/>
  <c r="G2126" i="1" a="1"/>
  <c r="G2126" i="1" s="1"/>
  <c r="P2125" i="1" a="1"/>
  <c r="P2125" i="1" s="1"/>
  <c r="L2125" i="1" a="1"/>
  <c r="L2125" i="1"/>
  <c r="J2125" i="1" a="1"/>
  <c r="J2125" i="1"/>
  <c r="Q2123" i="1" a="1"/>
  <c r="Q2123" i="1"/>
  <c r="Q2122" i="1" a="1"/>
  <c r="Q2122" i="1" s="1"/>
  <c r="G2123" i="1" a="1"/>
  <c r="G2123" i="1" s="1"/>
  <c r="K2122" i="1" a="1"/>
  <c r="K2122" i="1"/>
  <c r="H2123" i="1" a="1"/>
  <c r="H2123" i="1" s="1"/>
  <c r="M2122" i="1" a="1"/>
  <c r="M2122" i="1" s="1"/>
  <c r="H2122" i="1" a="1"/>
  <c r="H2122" i="1"/>
  <c r="P2121" i="1" a="1"/>
  <c r="P2121" i="1" s="1"/>
  <c r="I2124" i="1" a="1"/>
  <c r="I2124" i="1" s="1"/>
  <c r="F2125" i="1" a="1"/>
  <c r="F2125" i="1" s="1"/>
  <c r="P2124" i="1" a="1"/>
  <c r="P2124" i="1" s="1"/>
  <c r="L2122" i="1" a="1"/>
  <c r="L2122" i="1" s="1"/>
  <c r="G2122" i="1" a="1"/>
  <c r="G2122" i="1" s="1"/>
  <c r="K2123" i="1" a="1"/>
  <c r="K2123" i="1" s="1"/>
  <c r="J2126" i="1" a="1"/>
  <c r="J2126" i="1"/>
  <c r="I2123" i="1" a="1"/>
  <c r="I2123" i="1" s="1"/>
  <c r="L2123" i="1" a="1"/>
  <c r="L2123" i="1"/>
  <c r="G2127" i="1" a="1"/>
  <c r="G2127" i="1" s="1"/>
  <c r="F2127" i="1" a="1"/>
  <c r="F2127" i="1"/>
  <c r="P2126" i="1" a="1"/>
  <c r="P2126" i="1" s="1"/>
  <c r="N2126" i="1" a="1"/>
  <c r="N2126" i="1" s="1"/>
  <c r="J2123" i="1" a="1"/>
  <c r="J2123" i="1"/>
  <c r="O2124" i="1" a="1"/>
  <c r="O2124" i="1"/>
  <c r="L2126" i="1" a="1"/>
  <c r="L2126" i="1"/>
  <c r="K2125" i="1" a="1"/>
  <c r="K2125" i="1"/>
  <c r="H2125" i="1" a="1"/>
  <c r="H2125" i="1" s="1"/>
  <c r="L2124" i="1" a="1"/>
  <c r="L2124" i="1" s="1"/>
  <c r="N2123" i="1" a="1"/>
  <c r="N2123" i="1"/>
  <c r="P2122" i="1" a="1"/>
  <c r="P2122" i="1"/>
  <c r="K2124" i="1" a="1"/>
  <c r="K2124" i="1"/>
  <c r="F2124" i="1" a="1"/>
  <c r="F2124" i="1" s="1"/>
  <c r="I2122" i="1" a="1"/>
  <c r="I2122" i="1" s="1"/>
  <c r="I2126" i="1" a="1"/>
  <c r="I2126" i="1"/>
  <c r="N2122" i="1" a="1"/>
  <c r="N2122" i="1" s="1"/>
  <c r="Q2125" i="1" a="1"/>
  <c r="Q2125" i="1" s="1"/>
  <c r="O2125" i="1" a="1"/>
  <c r="O2125" i="1"/>
  <c r="I2125" i="1" a="1"/>
  <c r="I2125" i="1" s="1"/>
  <c r="Q2121" i="1" a="1"/>
  <c r="Q2121" i="1" s="1"/>
  <c r="G2124" i="1" a="1"/>
  <c r="G2124" i="1" s="1"/>
  <c r="F2122" i="1" a="1"/>
  <c r="F2122" i="1" s="1"/>
  <c r="J2122" i="1" a="1"/>
  <c r="J2122" i="1" s="1"/>
  <c r="O2123" i="1" a="1"/>
  <c r="O2123" i="1" s="1"/>
  <c r="O2122" i="1" a="1"/>
  <c r="O2122" i="1" s="1"/>
  <c r="Q2124" i="1" a="1"/>
  <c r="Q2124" i="1"/>
  <c r="H2126" i="1" a="1"/>
  <c r="H2126" i="1" s="1"/>
  <c r="G2125" i="1" a="1"/>
  <c r="G2125" i="1"/>
  <c r="H2124" i="1" a="1"/>
  <c r="H2124" i="1" s="1"/>
  <c r="M2126" i="1" a="1"/>
  <c r="M2126" i="1"/>
  <c r="P2123" i="1" a="1"/>
  <c r="P2123" i="1" s="1"/>
  <c r="F2126" i="1" a="1"/>
  <c r="F2126" i="1" s="1"/>
  <c r="N2125" i="1" a="1"/>
  <c r="N2125" i="1"/>
  <c r="N2124" i="1" a="1"/>
  <c r="N2124" i="1"/>
  <c r="J2124" i="1" a="1"/>
  <c r="J2124" i="1"/>
  <c r="K2126" i="1" a="1"/>
  <c r="K2126" i="1" s="1"/>
  <c r="M2124" i="1" a="1"/>
  <c r="M2124" i="1" s="1"/>
  <c r="M2125" i="1" a="1"/>
  <c r="M2125" i="1" s="1"/>
  <c r="F2123" i="1" a="1"/>
  <c r="F2123" i="1"/>
  <c r="O2232" i="1" a="1"/>
  <c r="O2232" i="1"/>
  <c r="M2232" i="1" a="1"/>
  <c r="M2232" i="1"/>
  <c r="H2232" i="1" a="1"/>
  <c r="H2232" i="1" s="1"/>
  <c r="P2231" i="1" a="1"/>
  <c r="P2231" i="1" s="1"/>
  <c r="N2231" i="1" a="1"/>
  <c r="N2231" i="1"/>
  <c r="K2231" i="1" a="1"/>
  <c r="K2231" i="1" s="1"/>
  <c r="J2231" i="1" a="1"/>
  <c r="J2231" i="1"/>
  <c r="F2231" i="1" a="1"/>
  <c r="F2231" i="1" s="1"/>
  <c r="H2231" i="1" a="1"/>
  <c r="H2231" i="1" s="1"/>
  <c r="G2231" i="1" a="1"/>
  <c r="G2231" i="1"/>
  <c r="P2232" i="1" a="1"/>
  <c r="P2232" i="1" s="1"/>
  <c r="Q2232" i="1" a="1"/>
  <c r="Q2232" i="1" s="1"/>
  <c r="K2232" i="1" a="1"/>
  <c r="K2232" i="1"/>
  <c r="F2232" i="1" a="1"/>
  <c r="F2232" i="1" s="1"/>
  <c r="Q2231" i="1" a="1"/>
  <c r="Q2231" i="1"/>
  <c r="M2231" i="1" a="1"/>
  <c r="M2231" i="1" s="1"/>
  <c r="G2232" i="1" a="1"/>
  <c r="G2232" i="1" s="1"/>
  <c r="L2231" i="1" a="1"/>
  <c r="L2231" i="1" s="1"/>
  <c r="L2232" i="1" a="1"/>
  <c r="L2232" i="1" s="1"/>
  <c r="O2231" i="1" a="1"/>
  <c r="O2231" i="1"/>
  <c r="I2232" i="1" a="1"/>
  <c r="I2232" i="1" s="1"/>
  <c r="N2232" i="1" a="1"/>
  <c r="N2232" i="1" s="1"/>
  <c r="J2232" i="1" a="1"/>
  <c r="J2232" i="1"/>
  <c r="I2231" i="1" a="1"/>
  <c r="I2231" i="1"/>
  <c r="L2225" i="1" a="1"/>
  <c r="L2225" i="1"/>
  <c r="M2226" i="1" a="1"/>
  <c r="M2226" i="1" s="1"/>
  <c r="F2230" i="1" a="1"/>
  <c r="F2230" i="1" s="1"/>
  <c r="J2229" i="1" a="1"/>
  <c r="J2229" i="1"/>
  <c r="L2227" i="1" a="1"/>
  <c r="L2227" i="1" s="1"/>
  <c r="L2228" i="1" s="1" a="1"/>
  <c r="L2228" i="1" s="1"/>
  <c r="J2226" i="1" a="1"/>
  <c r="J2226" i="1"/>
  <c r="M2225" i="1" a="1"/>
  <c r="M2225" i="1" s="1"/>
  <c r="N2227" i="1" a="1"/>
  <c r="N2227" i="1" s="1"/>
  <c r="N2228" i="1" s="1" a="1"/>
  <c r="N2228" i="1" s="1"/>
  <c r="H2227" i="1" a="1"/>
  <c r="H2227" i="1"/>
  <c r="H2228" i="1" s="1" a="1"/>
  <c r="H2228" i="1" s="1"/>
  <c r="O2226" i="1" a="1"/>
  <c r="O2226" i="1" s="1"/>
  <c r="I2225" i="1" a="1"/>
  <c r="I2225" i="1"/>
  <c r="Q2229" i="1" a="1"/>
  <c r="Q2229" i="1" s="1"/>
  <c r="Q2230" i="1" s="1" a="1"/>
  <c r="Q2230" i="1" s="1"/>
  <c r="F2227" i="1" a="1"/>
  <c r="F2227" i="1" s="1"/>
  <c r="F2228" i="1" s="1" a="1"/>
  <c r="F2228" i="1" s="1"/>
  <c r="H2226" i="1" a="1"/>
  <c r="H2226" i="1" s="1"/>
  <c r="M2227" i="1" a="1"/>
  <c r="M2227" i="1"/>
  <c r="M2228" i="1" s="1" a="1"/>
  <c r="M2228" i="1" s="1"/>
  <c r="F2226" i="1" a="1"/>
  <c r="F2226" i="1" s="1"/>
  <c r="I2226" i="1" a="1"/>
  <c r="I2226" i="1" s="1"/>
  <c r="J2227" i="1" a="1"/>
  <c r="J2227" i="1" s="1"/>
  <c r="K2227" i="1" a="1"/>
  <c r="K2227" i="1" s="1"/>
  <c r="K2228" i="1" s="1" a="1"/>
  <c r="K2228" i="1" s="1"/>
  <c r="L2229" i="1" a="1"/>
  <c r="L2229" i="1"/>
  <c r="L2230" i="1" s="1" a="1"/>
  <c r="L2230" i="1" s="1"/>
  <c r="G2226" i="1" a="1"/>
  <c r="G2226" i="1"/>
  <c r="I2229" i="1" a="1"/>
  <c r="I2229" i="1"/>
  <c r="N2229" i="1" a="1"/>
  <c r="N2229" i="1" s="1"/>
  <c r="N2230" i="1" s="1" a="1"/>
  <c r="N2230" i="1" s="1"/>
  <c r="J2230" i="1" a="1"/>
  <c r="J2230" i="1"/>
  <c r="I2230" i="1" a="1"/>
  <c r="I2230" i="1"/>
  <c r="I2228" i="1" a="1"/>
  <c r="I2228" i="1" s="1"/>
  <c r="K2226" i="1" a="1"/>
  <c r="K2226" i="1"/>
  <c r="J2228" i="1" a="1"/>
  <c r="J2228" i="1" s="1"/>
  <c r="L2226" i="1" a="1"/>
  <c r="L2226" i="1"/>
  <c r="P2229" i="1" a="1"/>
  <c r="P2229" i="1" s="1"/>
  <c r="P2230" i="1" s="1" a="1"/>
  <c r="P2230" i="1" s="1"/>
  <c r="O2227" i="1" a="1"/>
  <c r="O2227" i="1"/>
  <c r="G2227" i="1" a="1"/>
  <c r="G2227" i="1" s="1"/>
  <c r="G2228" i="1" s="1" a="1"/>
  <c r="G2228" i="1" s="1"/>
  <c r="O2229" i="1" a="1"/>
  <c r="O2229" i="1" s="1"/>
  <c r="O2230" i="1" s="1" a="1"/>
  <c r="O2230" i="1" s="1"/>
  <c r="M2229" i="1" a="1"/>
  <c r="M2229" i="1" s="1"/>
  <c r="M2230" i="1" s="1" a="1"/>
  <c r="M2230" i="1" s="1"/>
  <c r="K2229" i="1" a="1"/>
  <c r="K2229" i="1" s="1"/>
  <c r="K2230" i="1" s="1" a="1"/>
  <c r="K2230" i="1" s="1"/>
  <c r="H2229" i="1" a="1"/>
  <c r="H2229" i="1" s="1"/>
  <c r="H2230" i="1" s="1" a="1"/>
  <c r="H2230" i="1" s="1"/>
  <c r="F2229" i="1" a="1"/>
  <c r="F2229" i="1" s="1"/>
  <c r="N2226" i="1" a="1"/>
  <c r="N2226" i="1" s="1"/>
  <c r="O2228" i="1" a="1"/>
  <c r="O2228" i="1" s="1"/>
  <c r="Q2226" i="1" a="1"/>
  <c r="Q2226" i="1" s="1"/>
  <c r="I2227" i="1" a="1"/>
  <c r="I2227" i="1"/>
  <c r="G2229" i="1" a="1"/>
  <c r="G2229" i="1"/>
  <c r="G2230" i="1" s="1" a="1"/>
  <c r="G2230" i="1" s="1"/>
  <c r="P2226" i="1" a="1"/>
  <c r="P2226" i="1" s="1"/>
  <c r="Q2227" i="1" a="1"/>
  <c r="Q2227" i="1" s="1"/>
  <c r="Q2228" i="1" s="1" a="1"/>
  <c r="Q2228" i="1" s="1"/>
  <c r="P2227" i="1" a="1"/>
  <c r="P2227" i="1" s="1"/>
  <c r="P2228" i="1" s="1" a="1"/>
  <c r="P2228" i="1" s="1"/>
  <c r="I2224" i="1" a="1"/>
  <c r="I2224" i="1" s="1"/>
  <c r="N2222" i="1" a="1"/>
  <c r="N2222" i="1"/>
  <c r="L2222" i="1" a="1"/>
  <c r="L2222" i="1"/>
  <c r="K2222" i="1" a="1"/>
  <c r="K2222" i="1"/>
  <c r="I2222" i="1" a="1"/>
  <c r="I2222" i="1" s="1"/>
  <c r="Q2221" i="1" a="1"/>
  <c r="Q2221" i="1" s="1"/>
  <c r="F2221" i="1" a="1"/>
  <c r="F2221" i="1" s="1"/>
  <c r="F2222" i="1" a="1"/>
  <c r="F2222" i="1" s="1"/>
  <c r="N2221" i="1" a="1"/>
  <c r="N2221" i="1"/>
  <c r="M2219" i="1" a="1"/>
  <c r="M2219" i="1"/>
  <c r="M2220" i="1" s="1" a="1"/>
  <c r="M2220" i="1" s="1"/>
  <c r="F2219" i="1" a="1"/>
  <c r="F2219" i="1" s="1"/>
  <c r="F2220" i="1" s="1" a="1"/>
  <c r="F2220" i="1" s="1"/>
  <c r="G2222" i="1" a="1"/>
  <c r="G2222" i="1" s="1"/>
  <c r="K2221" i="1" a="1"/>
  <c r="K2221" i="1" s="1"/>
  <c r="J2222" i="1" a="1"/>
  <c r="J2222" i="1" s="1"/>
  <c r="Q2224" i="1" a="1"/>
  <c r="Q2224" i="1" s="1"/>
  <c r="Q2225" i="1" s="1" a="1"/>
  <c r="Q2225" i="1" s="1"/>
  <c r="O2224" i="1" a="1"/>
  <c r="O2224" i="1" s="1"/>
  <c r="O2225" i="1" s="1" a="1"/>
  <c r="O2225" i="1" s="1"/>
  <c r="P2221" i="1" a="1"/>
  <c r="P2221" i="1"/>
  <c r="L2224" i="1" a="1"/>
  <c r="L2224" i="1"/>
  <c r="I2219" i="1" a="1"/>
  <c r="I2219" i="1" s="1"/>
  <c r="I2220" i="1" s="1" a="1"/>
  <c r="I2220" i="1" s="1"/>
  <c r="H2224" i="1" a="1"/>
  <c r="H2224" i="1" s="1"/>
  <c r="H2225" i="1" s="1" a="1"/>
  <c r="H2225" i="1" s="1"/>
  <c r="K2219" i="1" a="1"/>
  <c r="K2219" i="1" s="1"/>
  <c r="K2220" i="1" s="1" a="1"/>
  <c r="K2220" i="1" s="1"/>
  <c r="G2224" i="1" a="1"/>
  <c r="G2224" i="1"/>
  <c r="G2225" i="1" s="1" a="1"/>
  <c r="G2225" i="1" s="1"/>
  <c r="Q2222" i="1" a="1"/>
  <c r="Q2222" i="1" s="1"/>
  <c r="P2222" i="1" a="1"/>
  <c r="P2222" i="1" s="1"/>
  <c r="O2222" i="1" a="1"/>
  <c r="O2222" i="1"/>
  <c r="L2221" i="1" a="1"/>
  <c r="L2221" i="1"/>
  <c r="H2219" i="1" a="1"/>
  <c r="H2219" i="1"/>
  <c r="H2220" i="1" s="1" a="1"/>
  <c r="H2220" i="1" s="1"/>
  <c r="O2221" i="1" a="1"/>
  <c r="O2221" i="1" s="1"/>
  <c r="H2221" i="1" a="1"/>
  <c r="H2221" i="1" s="1"/>
  <c r="G2221" i="1" a="1"/>
  <c r="G2221" i="1" s="1"/>
  <c r="N2220" i="1" a="1"/>
  <c r="N2220" i="1" s="1"/>
  <c r="Q2219" i="1" a="1"/>
  <c r="Q2219" i="1"/>
  <c r="Q2220" i="1" s="1" a="1"/>
  <c r="Q2220" i="1" s="1"/>
  <c r="F2224" i="1" a="1"/>
  <c r="F2224" i="1" s="1"/>
  <c r="F2225" i="1" s="1" a="1"/>
  <c r="F2225" i="1" s="1"/>
  <c r="M2222" i="1" a="1"/>
  <c r="M2222" i="1" s="1"/>
  <c r="M2221" i="1" a="1"/>
  <c r="M2221" i="1" s="1"/>
  <c r="J2221" i="1" a="1"/>
  <c r="J2221" i="1"/>
  <c r="I2221" i="1" a="1"/>
  <c r="I2221" i="1" s="1"/>
  <c r="P2220" i="1" a="1"/>
  <c r="P2220" i="1" s="1"/>
  <c r="O2219" i="1" a="1"/>
  <c r="O2219" i="1" s="1"/>
  <c r="O2220" i="1" s="1" a="1"/>
  <c r="O2220" i="1" s="1"/>
  <c r="N2219" i="1" a="1"/>
  <c r="N2219" i="1"/>
  <c r="J2219" i="1" a="1"/>
  <c r="J2219" i="1" s="1"/>
  <c r="J2220" i="1" s="1" a="1"/>
  <c r="J2220" i="1" s="1"/>
  <c r="H2222" i="1" a="1"/>
  <c r="H2222" i="1" s="1"/>
  <c r="L2219" i="1" a="1"/>
  <c r="L2219" i="1" s="1"/>
  <c r="L2220" i="1" s="1" a="1"/>
  <c r="L2220" i="1" s="1"/>
  <c r="P2224" i="1" a="1"/>
  <c r="P2224" i="1" s="1"/>
  <c r="P2225" i="1" s="1" a="1"/>
  <c r="P2225" i="1" s="1"/>
  <c r="K2224" i="1" a="1"/>
  <c r="K2224" i="1" s="1"/>
  <c r="K2225" i="1" s="1" a="1"/>
  <c r="K2225" i="1" s="1"/>
  <c r="N2224" i="1" a="1"/>
  <c r="N2224" i="1"/>
  <c r="N2225" i="1" s="1" a="1"/>
  <c r="N2225" i="1" s="1"/>
  <c r="G2219" i="1" a="1"/>
  <c r="G2219" i="1" s="1"/>
  <c r="G2220" i="1" s="1" a="1"/>
  <c r="G2220" i="1" s="1"/>
  <c r="P2219" i="1" a="1"/>
  <c r="P2219" i="1"/>
  <c r="M2224" i="1" a="1"/>
  <c r="M2224" i="1"/>
  <c r="J2224" i="1" a="1"/>
  <c r="J2224" i="1"/>
  <c r="J2225" i="1" s="1" a="1"/>
  <c r="J2225" i="1" s="1"/>
  <c r="M2216" i="1" a="1"/>
  <c r="M2216" i="1" s="1"/>
  <c r="Q2212" i="1" a="1"/>
  <c r="Q2212" i="1" s="1"/>
  <c r="P2217" i="1" a="1"/>
  <c r="P2217" i="1" s="1"/>
  <c r="P2218" i="1" s="1" a="1"/>
  <c r="P2218" i="1" s="1"/>
  <c r="I2217" i="1" a="1"/>
  <c r="I2217" i="1"/>
  <c r="F2217" i="1" a="1"/>
  <c r="F2217" i="1" s="1"/>
  <c r="F2218" i="1" s="1" a="1"/>
  <c r="F2218" i="1" s="1"/>
  <c r="G2215" i="1" a="1"/>
  <c r="G2215" i="1" s="1"/>
  <c r="J2215" i="1" a="1"/>
  <c r="J2215" i="1" s="1"/>
  <c r="Q2216" i="1" a="1"/>
  <c r="Q2216" i="1"/>
  <c r="O2217" i="1" a="1"/>
  <c r="O2217" i="1"/>
  <c r="O2218" i="1" s="1" a="1"/>
  <c r="O2218" i="1" s="1"/>
  <c r="K2214" i="1" a="1"/>
  <c r="K2214" i="1" s="1"/>
  <c r="P2214" i="1" a="1"/>
  <c r="P2214" i="1"/>
  <c r="K2216" i="1" a="1"/>
  <c r="K2216" i="1" s="1"/>
  <c r="G2214" i="1" a="1"/>
  <c r="G2214" i="1"/>
  <c r="Q2217" i="1" a="1"/>
  <c r="Q2217" i="1"/>
  <c r="Q2218" i="1" s="1" a="1"/>
  <c r="Q2218" i="1" s="1"/>
  <c r="J2217" i="1" a="1"/>
  <c r="J2217" i="1"/>
  <c r="N2214" i="1" a="1"/>
  <c r="N2214" i="1"/>
  <c r="N2215" i="1" s="1" a="1"/>
  <c r="N2215" i="1" s="1"/>
  <c r="J2216" i="1" a="1"/>
  <c r="J2216" i="1"/>
  <c r="H2217" i="1" a="1"/>
  <c r="H2217" i="1"/>
  <c r="H2218" i="1" s="1" a="1"/>
  <c r="H2218" i="1" s="1"/>
  <c r="H2216" i="1" a="1"/>
  <c r="H2216" i="1" s="1"/>
  <c r="O2216" i="1" a="1"/>
  <c r="O2216" i="1" s="1"/>
  <c r="F2215" i="1"/>
  <c r="M2218" i="1" a="1"/>
  <c r="M2218" i="1" s="1"/>
  <c r="M2217" i="1" a="1"/>
  <c r="M2217" i="1"/>
  <c r="I2215" i="1" a="1"/>
  <c r="I2215" i="1" s="1"/>
  <c r="K2218" i="1" a="1"/>
  <c r="K2218" i="1" s="1"/>
  <c r="J2218" i="1" a="1"/>
  <c r="J2218" i="1" s="1"/>
  <c r="I2218" i="1" a="1"/>
  <c r="I2218" i="1" s="1"/>
  <c r="N2217" i="1" a="1"/>
  <c r="N2217" i="1"/>
  <c r="N2218" i="1" s="1" a="1"/>
  <c r="N2218" i="1" s="1"/>
  <c r="K2217" i="1" a="1"/>
  <c r="K2217" i="1"/>
  <c r="I2216" i="1" a="1"/>
  <c r="I2216" i="1"/>
  <c r="O2214" i="1" a="1"/>
  <c r="O2214" i="1" s="1"/>
  <c r="J2214" i="1" a="1"/>
  <c r="J2214" i="1" s="1"/>
  <c r="L2216" i="1" a="1"/>
  <c r="L2216" i="1"/>
  <c r="L2217" i="1" a="1"/>
  <c r="L2217" i="1"/>
  <c r="L2218" i="1" s="1" a="1"/>
  <c r="L2218" i="1" s="1"/>
  <c r="G2217" i="1" a="1"/>
  <c r="G2217" i="1" s="1"/>
  <c r="G2218" i="1" s="1" a="1"/>
  <c r="G2218" i="1" s="1"/>
  <c r="N2216" i="1" a="1"/>
  <c r="N2216" i="1"/>
  <c r="F2216" i="1" a="1"/>
  <c r="F2216" i="1" s="1"/>
  <c r="L2214" i="1" a="1"/>
  <c r="L2214" i="1"/>
  <c r="L2215" i="1" s="1" a="1"/>
  <c r="L2215" i="1" s="1"/>
  <c r="P2212" i="1" a="1"/>
  <c r="P2212" i="1" s="1"/>
  <c r="H2214" i="1" a="1"/>
  <c r="H2214" i="1" s="1"/>
  <c r="H2215" i="1" s="1" a="1"/>
  <c r="H2215" i="1" s="1"/>
  <c r="P2216" i="1" a="1"/>
  <c r="P2216" i="1" s="1"/>
  <c r="Q2214" i="1" a="1"/>
  <c r="Q2214" i="1" s="1"/>
  <c r="Q2215" i="1" s="1" a="1"/>
  <c r="Q2215" i="1" s="1"/>
  <c r="P2215" i="1" a="1"/>
  <c r="P2215" i="1" s="1"/>
  <c r="M2214" i="1" a="1"/>
  <c r="M2214" i="1" s="1"/>
  <c r="M2215" i="1" s="1" a="1"/>
  <c r="M2215" i="1" s="1"/>
  <c r="I2214" i="1" a="1"/>
  <c r="I2214" i="1"/>
  <c r="F2214" i="1" a="1"/>
  <c r="F2214" i="1"/>
  <c r="F2215" i="1" s="1" a="1"/>
  <c r="K2215" i="1" a="1"/>
  <c r="K2215" i="1" s="1"/>
  <c r="G2216" i="1" a="1"/>
  <c r="G2216" i="1"/>
  <c r="O2215" i="1" a="1"/>
  <c r="O2215" i="1" s="1"/>
  <c r="O2212" i="1" a="1"/>
  <c r="O2212" i="1" s="1"/>
  <c r="I2212" i="1" a="1"/>
  <c r="I2212" i="1"/>
  <c r="H2209" i="1" a="1"/>
  <c r="H2209" i="1" s="1"/>
  <c r="M2207" i="1" a="1"/>
  <c r="M2207" i="1" s="1"/>
  <c r="N2212" i="1" a="1"/>
  <c r="N2212" i="1" s="1"/>
  <c r="I2211" i="1" a="1"/>
  <c r="I2211" i="1" s="1"/>
  <c r="G2211" i="1" a="1"/>
  <c r="G2211" i="1" s="1"/>
  <c r="P2209" i="1" a="1"/>
  <c r="P2209" i="1" s="1"/>
  <c r="J2210" i="1" a="1"/>
  <c r="J2210" i="1" s="1"/>
  <c r="L2210" i="1" a="1"/>
  <c r="L2210" i="1" s="1"/>
  <c r="I2209" i="1" a="1"/>
  <c r="I2209" i="1"/>
  <c r="M2211" i="1" a="1"/>
  <c r="M2211" i="1"/>
  <c r="P2211" i="1" a="1"/>
  <c r="P2211" i="1"/>
  <c r="M2212" i="1" a="1"/>
  <c r="M2212" i="1"/>
  <c r="O2211" i="1" a="1"/>
  <c r="O2211" i="1" s="1"/>
  <c r="N2211" i="1" a="1"/>
  <c r="N2211" i="1" s="1"/>
  <c r="M2210" i="1" a="1"/>
  <c r="M2210" i="1" s="1"/>
  <c r="L2212" i="1" a="1"/>
  <c r="L2212" i="1" s="1"/>
  <c r="K2212" i="1" a="1"/>
  <c r="K2212" i="1" s="1"/>
  <c r="F2209" i="1" a="1"/>
  <c r="F2209" i="1" s="1"/>
  <c r="J2212" i="1" a="1"/>
  <c r="J2212" i="1" s="1"/>
  <c r="N2207" i="1" a="1"/>
  <c r="N2207" i="1" s="1"/>
  <c r="Q2211" i="1" a="1"/>
  <c r="Q2211" i="1" s="1"/>
  <c r="H2208" i="1" a="1"/>
  <c r="H2208" i="1" s="1"/>
  <c r="L2211" i="1" a="1"/>
  <c r="L2211" i="1"/>
  <c r="L2209" i="1" a="1"/>
  <c r="L2209" i="1" s="1"/>
  <c r="L2207" i="1" a="1"/>
  <c r="L2207" i="1" s="1"/>
  <c r="P2208" i="1" a="1"/>
  <c r="P2208" i="1" s="1"/>
  <c r="G2208" i="1" a="1"/>
  <c r="G2208" i="1" s="1"/>
  <c r="F2211" i="1" a="1"/>
  <c r="F2211" i="1" s="1"/>
  <c r="H2212" i="1" a="1"/>
  <c r="H2212" i="1" s="1"/>
  <c r="H2211" i="1" a="1"/>
  <c r="H2211" i="1"/>
  <c r="O2209" i="1" a="1"/>
  <c r="O2209" i="1" s="1"/>
  <c r="P2207" i="1" a="1"/>
  <c r="P2207" i="1" s="1"/>
  <c r="G2212" i="1" a="1"/>
  <c r="G2212" i="1" s="1"/>
  <c r="F2212" i="1" a="1"/>
  <c r="F2212" i="1" s="1"/>
  <c r="K2210" i="1" a="1"/>
  <c r="K2210" i="1" s="1"/>
  <c r="Q2207" i="1" a="1"/>
  <c r="Q2207" i="1" s="1"/>
  <c r="K2211" i="1" a="1"/>
  <c r="K2211" i="1" s="1"/>
  <c r="O2210" i="1" a="1"/>
  <c r="O2210" i="1" s="1"/>
  <c r="M2208" i="1" a="1"/>
  <c r="M2208" i="1" s="1"/>
  <c r="F2210" i="1" a="1"/>
  <c r="F2210" i="1" s="1"/>
  <c r="J2211" i="1" a="1"/>
  <c r="J2211" i="1"/>
  <c r="Q2210" i="1" a="1"/>
  <c r="Q2210" i="1"/>
  <c r="N2208" i="1" a="1"/>
  <c r="N2208" i="1" s="1"/>
  <c r="P2210" i="1" a="1"/>
  <c r="P2210" i="1" s="1"/>
  <c r="K2208" i="1" a="1"/>
  <c r="K2208" i="1"/>
  <c r="N2210" i="1" a="1"/>
  <c r="N2210" i="1"/>
  <c r="G2210" i="1" a="1"/>
  <c r="G2210" i="1"/>
  <c r="Q2209" i="1" a="1"/>
  <c r="Q2209" i="1"/>
  <c r="N2209" i="1" a="1"/>
  <c r="N2209" i="1"/>
  <c r="L2208" i="1" a="1"/>
  <c r="L2208" i="1"/>
  <c r="G2209" i="1" a="1"/>
  <c r="G2209" i="1"/>
  <c r="Q2208" i="1" a="1"/>
  <c r="Q2208" i="1"/>
  <c r="H2210" i="1" a="1"/>
  <c r="H2210" i="1"/>
  <c r="O2208" i="1" a="1"/>
  <c r="O2208" i="1"/>
  <c r="M2209" i="1" a="1"/>
  <c r="M2209" i="1" s="1"/>
  <c r="J2209" i="1" a="1"/>
  <c r="J2209" i="1"/>
  <c r="I2210" i="1" a="1"/>
  <c r="I2210" i="1" s="1"/>
  <c r="K2209" i="1" a="1"/>
  <c r="K2209" i="1" s="1"/>
  <c r="J2208" i="1" a="1"/>
  <c r="J2208" i="1" s="1"/>
  <c r="F2208" i="1" a="1"/>
  <c r="F2208" i="1"/>
  <c r="I2208" i="1" a="1"/>
  <c r="I2208" i="1"/>
  <c r="O2207" i="1" a="1"/>
  <c r="O2207" i="1"/>
  <c r="N2206" i="1" a="1"/>
  <c r="N2206" i="1"/>
  <c r="F2206" i="1" a="1"/>
  <c r="F2206" i="1"/>
  <c r="N2205" i="1" a="1"/>
  <c r="N2205" i="1"/>
  <c r="K2204" i="1" a="1"/>
  <c r="K2204" i="1"/>
  <c r="K2207" i="1" a="1"/>
  <c r="K2207" i="1"/>
  <c r="G2207" i="1" a="1"/>
  <c r="G2207" i="1"/>
  <c r="F2205" i="1" a="1"/>
  <c r="F2205" i="1"/>
  <c r="J2205" i="1" a="1"/>
  <c r="J2205" i="1"/>
  <c r="I2203" i="1" a="1"/>
  <c r="I2203" i="1" s="1"/>
  <c r="J2207" i="1" a="1"/>
  <c r="J2207" i="1"/>
  <c r="K2203" i="1" a="1"/>
  <c r="K2203" i="1" s="1"/>
  <c r="I2207" i="1" a="1"/>
  <c r="I2207" i="1"/>
  <c r="P2203" i="1" a="1"/>
  <c r="P2203" i="1" s="1"/>
  <c r="H2207" i="1" a="1"/>
  <c r="H2207" i="1" s="1"/>
  <c r="F2207" i="1" a="1"/>
  <c r="F2207" i="1" s="1"/>
  <c r="M2204" i="1" a="1"/>
  <c r="M2204" i="1" s="1"/>
  <c r="L2203" i="1" a="1"/>
  <c r="L2203" i="1" s="1"/>
  <c r="Q2206" i="1" a="1"/>
  <c r="Q2206" i="1" s="1"/>
  <c r="P2206" i="1" a="1"/>
  <c r="P2206" i="1" s="1"/>
  <c r="L2204" i="1" a="1"/>
  <c r="L2204" i="1" s="1"/>
  <c r="N2203" i="1" a="1"/>
  <c r="N2203" i="1" s="1"/>
  <c r="K2202" i="1" a="1"/>
  <c r="K2202" i="1" s="1"/>
  <c r="Q2202" i="1" a="1"/>
  <c r="Q2202" i="1"/>
  <c r="O2206" i="1" a="1"/>
  <c r="O2206" i="1" s="1"/>
  <c r="J2204" i="1" a="1"/>
  <c r="J2204" i="1" s="1"/>
  <c r="O2202" i="1" a="1"/>
  <c r="O2202" i="1" s="1"/>
  <c r="G2203" i="1" a="1"/>
  <c r="G2203" i="1"/>
  <c r="O2203" i="1" a="1"/>
  <c r="O2203" i="1"/>
  <c r="M2205" i="1" a="1"/>
  <c r="M2205" i="1"/>
  <c r="M2203" i="1" a="1"/>
  <c r="M2203" i="1"/>
  <c r="M2206" i="1" a="1"/>
  <c r="M2206" i="1"/>
  <c r="I2205" i="1" a="1"/>
  <c r="I2205" i="1"/>
  <c r="H2205" i="1" a="1"/>
  <c r="H2205" i="1"/>
  <c r="M2202" i="1" a="1"/>
  <c r="M2202" i="1"/>
  <c r="L2206" i="1" a="1"/>
  <c r="L2206" i="1"/>
  <c r="Q2204" i="1" a="1"/>
  <c r="Q2204" i="1" s="1"/>
  <c r="J2203" i="1" a="1"/>
  <c r="J2203" i="1" s="1"/>
  <c r="N2202" i="1" a="1"/>
  <c r="N2202" i="1"/>
  <c r="F2203" i="1" a="1"/>
  <c r="F2203" i="1"/>
  <c r="L2205" i="1" a="1"/>
  <c r="L2205" i="1" s="1"/>
  <c r="H2204" i="1" a="1"/>
  <c r="H2204" i="1"/>
  <c r="P2204" i="1" a="1"/>
  <c r="P2204" i="1" s="1"/>
  <c r="I2204" i="1" a="1"/>
  <c r="I2204" i="1" s="1"/>
  <c r="J2202" i="1" a="1"/>
  <c r="J2202" i="1" s="1"/>
  <c r="K2205" i="1" a="1"/>
  <c r="K2205" i="1" s="1"/>
  <c r="N2204" i="1" a="1"/>
  <c r="N2204" i="1" s="1"/>
  <c r="K2206" i="1" a="1"/>
  <c r="K2206" i="1" s="1"/>
  <c r="P2202" i="1" a="1"/>
  <c r="P2202" i="1" s="1"/>
  <c r="I2206" i="1" a="1"/>
  <c r="I2206" i="1" s="1"/>
  <c r="Q2205" i="1" a="1"/>
  <c r="Q2205" i="1" s="1"/>
  <c r="J2206" i="1" a="1"/>
  <c r="J2206" i="1"/>
  <c r="Q2203" i="1" a="1"/>
  <c r="Q2203" i="1"/>
  <c r="O2204" i="1" a="1"/>
  <c r="O2204" i="1" s="1"/>
  <c r="H2206" i="1" a="1"/>
  <c r="H2206" i="1" s="1"/>
  <c r="G2206" i="1" a="1"/>
  <c r="G2206" i="1" s="1"/>
  <c r="P2205" i="1" a="1"/>
  <c r="P2205" i="1"/>
  <c r="O2205" i="1" a="1"/>
  <c r="O2205" i="1"/>
  <c r="H2202" i="1" a="1"/>
  <c r="H2202" i="1"/>
  <c r="G2205" i="1" a="1"/>
  <c r="G2205" i="1"/>
  <c r="G2204" i="1" a="1"/>
  <c r="G2204" i="1"/>
  <c r="F2204" i="1" a="1"/>
  <c r="F2204" i="1"/>
  <c r="H2203" i="1" a="1"/>
  <c r="H2203" i="1"/>
  <c r="L2202" i="1" a="1"/>
  <c r="L2202" i="1"/>
  <c r="I2202" i="1" a="1"/>
  <c r="I2202" i="1" s="1"/>
  <c r="L2200" i="1" a="1"/>
  <c r="L2200" i="1" s="1"/>
  <c r="M2197" i="1" a="1"/>
  <c r="M2197" i="1" s="1"/>
  <c r="K2200" i="1" a="1"/>
  <c r="K2200" i="1"/>
  <c r="L2199" i="1" a="1"/>
  <c r="L2199" i="1"/>
  <c r="F2199" i="1" a="1"/>
  <c r="F2199" i="1" s="1"/>
  <c r="J2200" i="1" a="1"/>
  <c r="J2200" i="1"/>
  <c r="H2200" i="1" a="1"/>
  <c r="H2200" i="1" s="1"/>
  <c r="G2200" i="1" a="1"/>
  <c r="G2200" i="1" s="1"/>
  <c r="H2197" i="1" a="1"/>
  <c r="H2197" i="1" s="1"/>
  <c r="Q2198" i="1" a="1"/>
  <c r="Q2198" i="1" s="1"/>
  <c r="H2198" i="1" a="1"/>
  <c r="H2198" i="1" s="1"/>
  <c r="Q2197" i="1" a="1"/>
  <c r="Q2197" i="1" s="1"/>
  <c r="O2198" i="1" a="1"/>
  <c r="O2198" i="1" s="1"/>
  <c r="F2200" i="1" a="1"/>
  <c r="F2200" i="1" s="1"/>
  <c r="J2197" i="1" a="1"/>
  <c r="J2197" i="1"/>
  <c r="P2198" i="1" a="1"/>
  <c r="P2198" i="1"/>
  <c r="P2197" i="1" a="1"/>
  <c r="P2197" i="1"/>
  <c r="I2200" i="1" a="1"/>
  <c r="I2200" i="1" s="1"/>
  <c r="Q2199" i="1" a="1"/>
  <c r="Q2199" i="1" s="1"/>
  <c r="M2199" i="1" a="1"/>
  <c r="M2199" i="1" s="1"/>
  <c r="N2197" i="1" a="1"/>
  <c r="N2197" i="1"/>
  <c r="I2197" i="1" a="1"/>
  <c r="I2197" i="1"/>
  <c r="G2197" i="1" a="1"/>
  <c r="G2197" i="1"/>
  <c r="F2197" i="1" a="1"/>
  <c r="F2197" i="1"/>
  <c r="G2202" i="1" a="1"/>
  <c r="G2202" i="1"/>
  <c r="F2202" i="1" a="1"/>
  <c r="F2202" i="1"/>
  <c r="K2199" i="1" a="1"/>
  <c r="K2199" i="1"/>
  <c r="Q2201" i="1" a="1"/>
  <c r="Q2201" i="1" s="1"/>
  <c r="I2201" i="1" a="1"/>
  <c r="I2201" i="1" s="1"/>
  <c r="P2199" i="1" a="1"/>
  <c r="P2199" i="1" s="1"/>
  <c r="P2201" i="1" a="1"/>
  <c r="P2201" i="1" s="1"/>
  <c r="O2201" i="1" a="1"/>
  <c r="O2201" i="1"/>
  <c r="N2201" i="1" a="1"/>
  <c r="N2201" i="1"/>
  <c r="M2201" i="1" a="1"/>
  <c r="M2201" i="1" s="1"/>
  <c r="I2198" i="1" a="1"/>
  <c r="I2198" i="1"/>
  <c r="L2198" i="1" a="1"/>
  <c r="L2198" i="1" s="1"/>
  <c r="K2198" i="1" a="1"/>
  <c r="K2198" i="1" s="1"/>
  <c r="L2201" i="1" a="1"/>
  <c r="L2201" i="1" s="1"/>
  <c r="H2201" i="1" a="1"/>
  <c r="H2201" i="1" s="1"/>
  <c r="I2199" i="1" a="1"/>
  <c r="I2199" i="1" s="1"/>
  <c r="G2201" i="1" a="1"/>
  <c r="G2201" i="1" s="1"/>
  <c r="G2198" i="1" a="1"/>
  <c r="G2198" i="1" s="1"/>
  <c r="J2199" i="1" a="1"/>
  <c r="J2199" i="1"/>
  <c r="F2198" i="1" a="1"/>
  <c r="F2198" i="1"/>
  <c r="O2199" i="1" a="1"/>
  <c r="O2199" i="1"/>
  <c r="N2198" i="1" a="1"/>
  <c r="N2198" i="1"/>
  <c r="L2197" i="1" a="1"/>
  <c r="L2197" i="1" s="1"/>
  <c r="K2197" i="1" a="1"/>
  <c r="K2197" i="1" s="1"/>
  <c r="K2201" i="1" a="1"/>
  <c r="K2201" i="1" s="1"/>
  <c r="J2201" i="1" a="1"/>
  <c r="J2201" i="1"/>
  <c r="F2201" i="1" a="1"/>
  <c r="F2201" i="1"/>
  <c r="N2200" i="1" a="1"/>
  <c r="N2200" i="1"/>
  <c r="N2199" i="1" a="1"/>
  <c r="N2199" i="1"/>
  <c r="M2198" i="1" a="1"/>
  <c r="M2198" i="1"/>
  <c r="J2198" i="1" a="1"/>
  <c r="J2198" i="1"/>
  <c r="Q2200" i="1" a="1"/>
  <c r="Q2200" i="1" s="1"/>
  <c r="P2200" i="1" a="1"/>
  <c r="P2200" i="1" s="1"/>
  <c r="O2200" i="1" a="1"/>
  <c r="O2200" i="1" s="1"/>
  <c r="G2199" i="1" a="1"/>
  <c r="G2199" i="1" s="1"/>
  <c r="O2197" i="1" a="1"/>
  <c r="O2197" i="1" s="1"/>
  <c r="M2200" i="1" a="1"/>
  <c r="M2200" i="1"/>
  <c r="H2199" i="1" a="1"/>
  <c r="H2199" i="1"/>
  <c r="O2194" i="1" a="1"/>
  <c r="O2194" i="1" s="1"/>
  <c r="L2194" i="1" a="1"/>
  <c r="L2194" i="1"/>
  <c r="F2193" i="1" a="1"/>
  <c r="F2193" i="1" s="1"/>
  <c r="P2192" i="1" a="1"/>
  <c r="P2192" i="1" s="1"/>
  <c r="K2194" i="1" a="1"/>
  <c r="K2194" i="1" s="1"/>
  <c r="J2194" i="1" a="1"/>
  <c r="J2194" i="1" s="1"/>
  <c r="O2191" i="1" a="1"/>
  <c r="O2191" i="1" s="1"/>
  <c r="I2194" i="1" a="1"/>
  <c r="I2194" i="1" s="1"/>
  <c r="F2194" i="1" a="1"/>
  <c r="F2194" i="1"/>
  <c r="N2193" i="1" a="1"/>
  <c r="N2193" i="1"/>
  <c r="Q2193" i="1" a="1"/>
  <c r="Q2193" i="1"/>
  <c r="I2192" i="1" a="1"/>
  <c r="I2192" i="1"/>
  <c r="K2193" i="1" a="1"/>
  <c r="K2193" i="1"/>
  <c r="G2193" i="1" a="1"/>
  <c r="G2193" i="1" s="1"/>
  <c r="M2193" i="1" a="1"/>
  <c r="M2193" i="1" s="1"/>
  <c r="J2193" i="1" a="1"/>
  <c r="J2193" i="1" s="1"/>
  <c r="H2192" i="1" a="1"/>
  <c r="H2192" i="1"/>
  <c r="Q2196" i="1" a="1"/>
  <c r="Q2196" i="1"/>
  <c r="P2196" i="1" a="1"/>
  <c r="P2196" i="1"/>
  <c r="O2196" i="1" a="1"/>
  <c r="O2196" i="1"/>
  <c r="G2195" i="1" a="1"/>
  <c r="G2195" i="1"/>
  <c r="N2194" i="1" a="1"/>
  <c r="N2194" i="1" s="1"/>
  <c r="L2193" i="1" a="1"/>
  <c r="L2193" i="1" s="1"/>
  <c r="F2192" i="1" a="1"/>
  <c r="F2192" i="1" s="1"/>
  <c r="N2196" i="1" a="1"/>
  <c r="N2196" i="1" s="1"/>
  <c r="Q2191" i="1" a="1"/>
  <c r="Q2191" i="1" s="1"/>
  <c r="M2196" i="1" a="1"/>
  <c r="M2196" i="1" s="1"/>
  <c r="J2196" i="1" a="1"/>
  <c r="J2196" i="1"/>
  <c r="J2195" i="1" a="1"/>
  <c r="J2195" i="1"/>
  <c r="O2192" i="1" a="1"/>
  <c r="O2192" i="1" s="1"/>
  <c r="L2196" i="1" a="1"/>
  <c r="L2196" i="1"/>
  <c r="K2196" i="1" a="1"/>
  <c r="K2196" i="1" s="1"/>
  <c r="I2196" i="1" a="1"/>
  <c r="I2196" i="1" s="1"/>
  <c r="H2193" i="1" a="1"/>
  <c r="H2193" i="1" s="1"/>
  <c r="H2196" i="1" a="1"/>
  <c r="H2196" i="1" s="1"/>
  <c r="F2196" i="1" a="1"/>
  <c r="F2196" i="1" s="1"/>
  <c r="Q2195" i="1" a="1"/>
  <c r="Q2195" i="1"/>
  <c r="K2195" i="1" a="1"/>
  <c r="K2195" i="1"/>
  <c r="O2195" i="1" a="1"/>
  <c r="O2195" i="1"/>
  <c r="P2191" i="1" a="1"/>
  <c r="P2191" i="1"/>
  <c r="I2193" i="1" a="1"/>
  <c r="I2193" i="1"/>
  <c r="N2191" i="1" a="1"/>
  <c r="N2191" i="1"/>
  <c r="G2196" i="1" a="1"/>
  <c r="G2196" i="1" s="1"/>
  <c r="N2192" i="1" a="1"/>
  <c r="N2192" i="1" s="1"/>
  <c r="M2192" i="1" a="1"/>
  <c r="M2192" i="1" s="1"/>
  <c r="Q2194" i="1" a="1"/>
  <c r="Q2194" i="1"/>
  <c r="K2192" i="1" a="1"/>
  <c r="K2192" i="1"/>
  <c r="I2195" i="1" a="1"/>
  <c r="I2195" i="1"/>
  <c r="M2194" i="1" a="1"/>
  <c r="M2194" i="1"/>
  <c r="L2192" i="1" a="1"/>
  <c r="L2192" i="1" s="1"/>
  <c r="P2195" i="1" a="1"/>
  <c r="P2195" i="1" s="1"/>
  <c r="N2195" i="1" a="1"/>
  <c r="N2195" i="1" s="1"/>
  <c r="M2195" i="1" a="1"/>
  <c r="M2195" i="1" s="1"/>
  <c r="H2195" i="1" a="1"/>
  <c r="H2195" i="1" s="1"/>
  <c r="G2194" i="1" a="1"/>
  <c r="G2194" i="1" s="1"/>
  <c r="O2193" i="1" a="1"/>
  <c r="O2193" i="1" s="1"/>
  <c r="F2195" i="1" a="1"/>
  <c r="F2195" i="1"/>
  <c r="P2194" i="1" a="1"/>
  <c r="P2194" i="1"/>
  <c r="H2194" i="1" a="1"/>
  <c r="H2194" i="1" s="1"/>
  <c r="J2192" i="1" a="1"/>
  <c r="J2192" i="1"/>
  <c r="P2193" i="1" a="1"/>
  <c r="P2193" i="1" s="1"/>
  <c r="G2192" i="1" a="1"/>
  <c r="G2192" i="1" s="1"/>
  <c r="Q2192" i="1" a="1"/>
  <c r="Q2192" i="1" s="1"/>
  <c r="L2195" i="1" a="1"/>
  <c r="L2195" i="1" s="1"/>
  <c r="N2190" i="1" a="1"/>
  <c r="N2190" i="1"/>
  <c r="H2186" i="1" a="1"/>
  <c r="H2186" i="1"/>
  <c r="L2187" i="1" a="1"/>
  <c r="L2187" i="1"/>
  <c r="P2188" i="1" a="1"/>
  <c r="P2188" i="1"/>
  <c r="M2188" i="1" a="1"/>
  <c r="M2188" i="1"/>
  <c r="M2191" i="1" a="1"/>
  <c r="M2191" i="1"/>
  <c r="L2191" i="1" a="1"/>
  <c r="L2191" i="1"/>
  <c r="I2188" i="1" a="1"/>
  <c r="I2188" i="1" s="1"/>
  <c r="I2190" i="1" a="1"/>
  <c r="I2190" i="1" s="1"/>
  <c r="J2191" i="1" a="1"/>
  <c r="J2191" i="1" s="1"/>
  <c r="G2191" i="1" a="1"/>
  <c r="G2191" i="1"/>
  <c r="M2190" i="1" a="1"/>
  <c r="M2190" i="1"/>
  <c r="M2187" i="1" a="1"/>
  <c r="M2187" i="1"/>
  <c r="K2190" i="1" a="1"/>
  <c r="K2190" i="1" s="1"/>
  <c r="F2190" i="1" a="1"/>
  <c r="F2190" i="1" s="1"/>
  <c r="J2190" i="1" a="1"/>
  <c r="J2190" i="1" s="1"/>
  <c r="H2190" i="1" a="1"/>
  <c r="H2190" i="1" s="1"/>
  <c r="G2190" i="1" a="1"/>
  <c r="G2190" i="1" s="1"/>
  <c r="O2187" i="1" a="1"/>
  <c r="O2187" i="1" s="1"/>
  <c r="L2188" i="1" a="1"/>
  <c r="L2188" i="1" s="1"/>
  <c r="J2188" i="1" a="1"/>
  <c r="J2188" i="1" s="1"/>
  <c r="Q2186" i="1" a="1"/>
  <c r="Q2186" i="1"/>
  <c r="G2188" i="1" a="1"/>
  <c r="G2188" i="1"/>
  <c r="Q2187" i="1" a="1"/>
  <c r="Q2187" i="1" s="1"/>
  <c r="P2187" i="1" a="1"/>
  <c r="P2187" i="1"/>
  <c r="G2186" i="1" a="1"/>
  <c r="G2186" i="1" s="1"/>
  <c r="O2186" i="1" a="1"/>
  <c r="O2186" i="1" s="1"/>
  <c r="K2187" i="1" a="1"/>
  <c r="K2187" i="1" s="1"/>
  <c r="P2185" i="1" a="1"/>
  <c r="P2185" i="1"/>
  <c r="L2185" i="1" a="1"/>
  <c r="L2185" i="1"/>
  <c r="K2191" i="1" a="1"/>
  <c r="K2191" i="1"/>
  <c r="H2191" i="1" a="1"/>
  <c r="H2191" i="1"/>
  <c r="F2186" i="1" a="1"/>
  <c r="F2186" i="1"/>
  <c r="I2191" i="1" a="1"/>
  <c r="I2191" i="1"/>
  <c r="J2186" i="1" a="1"/>
  <c r="J2186" i="1"/>
  <c r="F2191" i="1" a="1"/>
  <c r="F2191" i="1"/>
  <c r="Q2185" i="1" a="1"/>
  <c r="Q2185" i="1" s="1"/>
  <c r="N2185" i="1" a="1"/>
  <c r="N2185" i="1" s="1"/>
  <c r="Q2190" i="1" a="1"/>
  <c r="Q2190" i="1" s="1"/>
  <c r="P2190" i="1" a="1"/>
  <c r="P2190" i="1"/>
  <c r="L2190" i="1" a="1"/>
  <c r="L2190" i="1"/>
  <c r="F2188" i="1" a="1"/>
  <c r="F2188" i="1" s="1"/>
  <c r="N2187" i="1" a="1"/>
  <c r="N2187" i="1" s="1"/>
  <c r="G2187" i="1" a="1"/>
  <c r="G2187" i="1" s="1"/>
  <c r="F2187" i="1" a="1"/>
  <c r="F2187" i="1" s="1"/>
  <c r="L2186" i="1" a="1"/>
  <c r="L2186" i="1" s="1"/>
  <c r="K2186" i="1" a="1"/>
  <c r="K2186" i="1" s="1"/>
  <c r="J2187" i="1" a="1"/>
  <c r="J2187" i="1" s="1"/>
  <c r="I2187" i="1" a="1"/>
  <c r="I2187" i="1" s="1"/>
  <c r="N2186" i="1" a="1"/>
  <c r="N2186" i="1" s="1"/>
  <c r="M2185" i="1" a="1"/>
  <c r="M2185" i="1"/>
  <c r="P2186" i="1" a="1"/>
  <c r="P2186" i="1"/>
  <c r="I2186" i="1" a="1"/>
  <c r="I2186" i="1" s="1"/>
  <c r="H2188" i="1" a="1"/>
  <c r="H2188" i="1"/>
  <c r="K2188" i="1" a="1"/>
  <c r="K2188" i="1" s="1"/>
  <c r="O2190" i="1" a="1"/>
  <c r="O2190" i="1" s="1"/>
  <c r="H2187" i="1" a="1"/>
  <c r="H2187" i="1"/>
  <c r="M2186" i="1" a="1"/>
  <c r="M2186" i="1"/>
  <c r="N2188" i="1" a="1"/>
  <c r="N2188" i="1"/>
  <c r="O2185" i="1" a="1"/>
  <c r="O2185" i="1"/>
  <c r="Q2188" i="1" a="1"/>
  <c r="Q2188" i="1"/>
  <c r="O2188" i="1" a="1"/>
  <c r="O2188" i="1"/>
  <c r="Q2182" i="1" a="1"/>
  <c r="Q2182" i="1"/>
  <c r="P2180" i="1" a="1"/>
  <c r="P2180" i="1"/>
  <c r="O2183" i="1" a="1"/>
  <c r="O2183" i="1"/>
  <c r="L2183" i="1" a="1"/>
  <c r="L2183" i="1" s="1"/>
  <c r="P2182" i="1" a="1"/>
  <c r="P2182" i="1"/>
  <c r="Q2180" i="1" a="1"/>
  <c r="Q2180" i="1" s="1"/>
  <c r="M2181" i="1" a="1"/>
  <c r="M2181" i="1"/>
  <c r="N2182" i="1" a="1"/>
  <c r="N2182" i="1" s="1"/>
  <c r="M2182" i="1" a="1"/>
  <c r="M2182" i="1" s="1"/>
  <c r="H2181" i="1" a="1"/>
  <c r="H2181" i="1" s="1"/>
  <c r="N2181" i="1" a="1"/>
  <c r="N2181" i="1" s="1"/>
  <c r="K2181" i="1" a="1"/>
  <c r="K2181" i="1" s="1"/>
  <c r="I2182" i="1" a="1"/>
  <c r="I2182" i="1" s="1"/>
  <c r="L2181" i="1" a="1"/>
  <c r="L2181" i="1" s="1"/>
  <c r="G2181" i="1" a="1"/>
  <c r="G2181" i="1" s="1"/>
  <c r="F2181" i="1" a="1"/>
  <c r="F2181" i="1" s="1"/>
  <c r="K2185" i="1" a="1"/>
  <c r="K2185" i="1" s="1"/>
  <c r="J2185" i="1" a="1"/>
  <c r="J2185" i="1"/>
  <c r="I2185" i="1" a="1"/>
  <c r="I2185" i="1"/>
  <c r="H2185" i="1" a="1"/>
  <c r="H2185" i="1" s="1"/>
  <c r="I2184" i="1" a="1"/>
  <c r="I2184" i="1"/>
  <c r="H2183" i="1" a="1"/>
  <c r="H2183" i="1" s="1"/>
  <c r="K2182" i="1" a="1"/>
  <c r="K2182" i="1"/>
  <c r="J2182" i="1" a="1"/>
  <c r="J2182" i="1"/>
  <c r="G2185" i="1" a="1"/>
  <c r="G2185" i="1"/>
  <c r="Q2184" i="1" a="1"/>
  <c r="Q2184" i="1"/>
  <c r="G2184" i="1" a="1"/>
  <c r="G2184" i="1"/>
  <c r="F2184" i="1" a="1"/>
  <c r="F2184" i="1"/>
  <c r="M2184" i="1" a="1"/>
  <c r="M2184" i="1"/>
  <c r="J2184" i="1" a="1"/>
  <c r="J2184" i="1"/>
  <c r="L2184" i="1" a="1"/>
  <c r="L2184" i="1"/>
  <c r="J2183" i="1" a="1"/>
  <c r="J2183" i="1"/>
  <c r="G2182" i="1" a="1"/>
  <c r="G2182" i="1" s="1"/>
  <c r="P2181" i="1" a="1"/>
  <c r="P2181" i="1"/>
  <c r="F2185" i="1" a="1"/>
  <c r="F2185" i="1" s="1"/>
  <c r="P2183" i="1" a="1"/>
  <c r="P2183" i="1" s="1"/>
  <c r="F2182" i="1" a="1"/>
  <c r="F2182" i="1" s="1"/>
  <c r="N2183" i="1" a="1"/>
  <c r="N2183" i="1" s="1"/>
  <c r="O2182" i="1" a="1"/>
  <c r="O2182" i="1" s="1"/>
  <c r="N2184" i="1" a="1"/>
  <c r="N2184" i="1" s="1"/>
  <c r="I2183" i="1" a="1"/>
  <c r="I2183" i="1" s="1"/>
  <c r="F2183" i="1" a="1"/>
  <c r="F2183" i="1" s="1"/>
  <c r="L2182" i="1" a="1"/>
  <c r="L2182" i="1" s="1"/>
  <c r="O2181" i="1" a="1"/>
  <c r="O2181" i="1" s="1"/>
  <c r="L2180" i="1" a="1"/>
  <c r="L2180" i="1" s="1"/>
  <c r="K2180" i="1" a="1"/>
  <c r="K2180" i="1" s="1"/>
  <c r="M2183" i="1" a="1"/>
  <c r="M2183" i="1"/>
  <c r="K2183" i="1" a="1"/>
  <c r="K2183" i="1"/>
  <c r="N2180" i="1" a="1"/>
  <c r="N2180" i="1" s="1"/>
  <c r="O2180" i="1" a="1"/>
  <c r="O2180" i="1" s="1"/>
  <c r="H2184" i="1" a="1"/>
  <c r="H2184" i="1"/>
  <c r="Q2181" i="1" a="1"/>
  <c r="Q2181" i="1"/>
  <c r="I2181" i="1" a="1"/>
  <c r="I2181" i="1"/>
  <c r="P2184" i="1" a="1"/>
  <c r="P2184" i="1"/>
  <c r="O2184" i="1" a="1"/>
  <c r="O2184" i="1"/>
  <c r="K2184" i="1" a="1"/>
  <c r="K2184" i="1"/>
  <c r="M2180" i="1" a="1"/>
  <c r="M2180" i="1"/>
  <c r="Q2183" i="1" a="1"/>
  <c r="Q2183" i="1"/>
  <c r="J2181" i="1" a="1"/>
  <c r="J2181" i="1"/>
  <c r="H2182" i="1" a="1"/>
  <c r="H2182" i="1"/>
  <c r="G2183" i="1" a="1"/>
  <c r="G2183" i="1"/>
  <c r="L2120" i="1" a="1"/>
  <c r="L2120" i="1" s="1"/>
  <c r="G2120" i="1" a="1"/>
  <c r="G2120" i="1"/>
  <c r="F2120" i="1" a="1"/>
  <c r="F2120" i="1" s="1"/>
  <c r="P2119" i="1" a="1"/>
  <c r="P2119" i="1"/>
  <c r="P2117" i="1" a="1"/>
  <c r="P2117" i="1" s="1"/>
  <c r="L2118" i="1" a="1"/>
  <c r="L2118" i="1" s="1"/>
  <c r="I2119" i="1" a="1"/>
  <c r="I2119" i="1" s="1"/>
  <c r="M2118" i="1" a="1"/>
  <c r="M2118" i="1" s="1"/>
  <c r="N2119" i="1" a="1"/>
  <c r="N2119" i="1" s="1"/>
  <c r="Q2117" i="1" a="1"/>
  <c r="Q2117" i="1" s="1"/>
  <c r="L2119" i="1" a="1"/>
  <c r="L2119" i="1" s="1"/>
  <c r="J2118" i="1" a="1"/>
  <c r="J2118" i="1" s="1"/>
  <c r="H2118" i="1" a="1"/>
  <c r="H2118" i="1" s="1"/>
  <c r="K2118" i="1" a="1"/>
  <c r="K2118" i="1" s="1"/>
  <c r="Q2118" i="1" a="1"/>
  <c r="Q2118" i="1"/>
  <c r="I2118" i="1" a="1"/>
  <c r="I2118" i="1"/>
  <c r="G2118" i="1" a="1"/>
  <c r="G2118" i="1" s="1"/>
  <c r="F2118" i="1" a="1"/>
  <c r="F2118" i="1" s="1"/>
  <c r="O2117" i="1" a="1"/>
  <c r="O2117" i="1"/>
  <c r="N2117" i="1" a="1"/>
  <c r="N2117" i="1"/>
  <c r="J2117" i="1" a="1"/>
  <c r="J2117" i="1"/>
  <c r="O2121" i="1" a="1"/>
  <c r="O2121" i="1"/>
  <c r="K2120" i="1" a="1"/>
  <c r="K2120" i="1"/>
  <c r="M2117" i="1" a="1"/>
  <c r="M2117" i="1"/>
  <c r="N2118" i="1" a="1"/>
  <c r="N2118" i="1"/>
  <c r="N2121" i="1" a="1"/>
  <c r="N2121" i="1"/>
  <c r="M2121" i="1" a="1"/>
  <c r="M2121" i="1"/>
  <c r="J2120" i="1" a="1"/>
  <c r="J2120" i="1"/>
  <c r="L2121" i="1" a="1"/>
  <c r="L2121" i="1"/>
  <c r="K2121" i="1" a="1"/>
  <c r="K2121" i="1" s="1"/>
  <c r="J2121" i="1" a="1"/>
  <c r="J2121" i="1" s="1"/>
  <c r="P2118" i="1" a="1"/>
  <c r="P2118" i="1" s="1"/>
  <c r="I2121" i="1" a="1"/>
  <c r="I2121" i="1"/>
  <c r="H2120" i="1" a="1"/>
  <c r="H2120" i="1" s="1"/>
  <c r="M2119" i="1" a="1"/>
  <c r="M2119" i="1" s="1"/>
  <c r="H2121" i="1" a="1"/>
  <c r="H2121" i="1" s="1"/>
  <c r="K2117" i="1" a="1"/>
  <c r="K2117" i="1" s="1"/>
  <c r="F2119" i="1" a="1"/>
  <c r="F2119" i="1" s="1"/>
  <c r="Q2120" i="1" a="1"/>
  <c r="Q2120" i="1" s="1"/>
  <c r="G2121" i="1" a="1"/>
  <c r="G2121" i="1" s="1"/>
  <c r="O2118" i="1" a="1"/>
  <c r="O2118" i="1" s="1"/>
  <c r="J2119" i="1" a="1"/>
  <c r="J2119" i="1" s="1"/>
  <c r="F2121" i="1" a="1"/>
  <c r="F2121" i="1" s="1"/>
  <c r="I2117" i="1" a="1"/>
  <c r="I2117" i="1"/>
  <c r="O2119" i="1" a="1"/>
  <c r="O2119" i="1" s="1"/>
  <c r="P2120" i="1" a="1"/>
  <c r="P2120" i="1"/>
  <c r="K2119" i="1" a="1"/>
  <c r="K2119" i="1" s="1"/>
  <c r="O2120" i="1" a="1"/>
  <c r="O2120" i="1"/>
  <c r="N2120" i="1" a="1"/>
  <c r="N2120" i="1"/>
  <c r="M2120" i="1" a="1"/>
  <c r="M2120" i="1"/>
  <c r="I2120" i="1" a="1"/>
  <c r="I2120" i="1"/>
  <c r="Q2119" i="1" a="1"/>
  <c r="Q2119" i="1"/>
  <c r="H2119" i="1" a="1"/>
  <c r="H2119" i="1"/>
  <c r="G2119" i="1" a="1"/>
  <c r="G2119" i="1"/>
  <c r="L2117" i="1" a="1"/>
  <c r="L2117" i="1"/>
  <c r="G2116" i="1" a="1"/>
  <c r="G2116" i="1"/>
  <c r="F2116" i="1" a="1"/>
  <c r="F2116" i="1"/>
  <c r="P2115" i="1" a="1"/>
  <c r="P2115" i="1"/>
  <c r="K2115" i="1" a="1"/>
  <c r="K2115" i="1" s="1"/>
  <c r="G2115" i="1" a="1"/>
  <c r="G2115" i="1" s="1"/>
  <c r="F2115" i="1" a="1"/>
  <c r="F2115" i="1" s="1"/>
  <c r="I2115" i="1" a="1"/>
  <c r="I2115" i="1"/>
  <c r="J2116" i="1" a="1"/>
  <c r="J2116" i="1" s="1"/>
  <c r="H2116" i="1" a="1"/>
  <c r="H2116" i="1" s="1"/>
  <c r="H2117" i="1" a="1"/>
  <c r="H2117" i="1" s="1"/>
  <c r="G2117" i="1" a="1"/>
  <c r="G2117" i="1" s="1"/>
  <c r="F2117" i="1" a="1"/>
  <c r="F2117" i="1" s="1"/>
  <c r="Q2116" i="1" a="1"/>
  <c r="Q2116" i="1" s="1"/>
  <c r="P2116" i="1" a="1"/>
  <c r="P2116" i="1" s="1"/>
  <c r="N2115" i="1" a="1"/>
  <c r="N2115" i="1" s="1"/>
  <c r="L2116" i="1" a="1"/>
  <c r="L2116" i="1" s="1"/>
  <c r="K2116" i="1" a="1"/>
  <c r="K2116" i="1" s="1"/>
  <c r="I2116" i="1" a="1"/>
  <c r="I2116" i="1" s="1"/>
  <c r="Q2115" i="1" a="1"/>
  <c r="Q2115" i="1" s="1"/>
  <c r="O2115" i="1" a="1"/>
  <c r="O2115" i="1"/>
  <c r="M2115" i="1" a="1"/>
  <c r="M2115" i="1" s="1"/>
  <c r="L2115" i="1" a="1"/>
  <c r="L2115" i="1"/>
  <c r="H2115" i="1" a="1"/>
  <c r="H2115" i="1"/>
  <c r="J2115" i="1" a="1"/>
  <c r="J2115" i="1"/>
  <c r="O2116" i="1" a="1"/>
  <c r="O2116" i="1"/>
  <c r="N2116" i="1" a="1"/>
  <c r="N2116" i="1"/>
  <c r="M2116" i="1" a="1"/>
  <c r="M2116" i="1"/>
  <c r="J2021" i="1" a="1"/>
  <c r="J2021" i="1"/>
  <c r="H2021" i="1" a="1"/>
  <c r="H2021" i="1"/>
  <c r="K2021" i="1" a="1"/>
  <c r="K2021" i="1"/>
  <c r="P2020" i="1" a="1"/>
  <c r="P2020" i="1"/>
  <c r="O2021" i="1" a="1"/>
  <c r="O2021" i="1" s="1"/>
  <c r="Q2020" i="1" a="1"/>
  <c r="Q2020" i="1"/>
  <c r="O2020" i="1" a="1"/>
  <c r="O2020" i="1" s="1"/>
  <c r="N2020" i="1" a="1"/>
  <c r="N2020" i="1" s="1"/>
  <c r="F2021" i="1" a="1"/>
  <c r="F2021" i="1"/>
  <c r="N2021" i="1" a="1"/>
  <c r="N2021" i="1" s="1"/>
  <c r="M2021" i="1" a="1"/>
  <c r="M2021" i="1" s="1"/>
  <c r="L2020" i="1" a="1"/>
  <c r="L2020" i="1" s="1"/>
  <c r="G2021" i="1" a="1"/>
  <c r="G2021" i="1" s="1"/>
  <c r="M2020" i="1" a="1"/>
  <c r="M2020" i="1" s="1"/>
  <c r="I2021" i="1" a="1"/>
  <c r="I2021" i="1" s="1"/>
  <c r="P2021" i="1" a="1"/>
  <c r="P2021" i="1" s="1"/>
  <c r="Q2021" i="1" a="1"/>
  <c r="Q2021" i="1" s="1"/>
  <c r="L2021" i="1" a="1"/>
  <c r="L2021" i="1" s="1"/>
  <c r="P2018" i="1" a="1"/>
  <c r="P2018" i="1"/>
  <c r="G2018" i="1" a="1"/>
  <c r="G2018" i="1" s="1"/>
  <c r="G2019" i="1" s="1" a="1"/>
  <c r="G2019" i="1" s="1"/>
  <c r="F2018" i="1" a="1"/>
  <c r="F2018" i="1"/>
  <c r="F2019" i="1" s="1" a="1"/>
  <c r="F2019" i="1" s="1"/>
  <c r="J2016" i="1" a="1"/>
  <c r="J2016" i="1"/>
  <c r="J2017" i="1" s="1" a="1"/>
  <c r="J2017" i="1" s="1"/>
  <c r="H2016" i="1" a="1"/>
  <c r="H2016" i="1"/>
  <c r="J2015" i="1" a="1"/>
  <c r="J2015" i="1"/>
  <c r="Q2016" i="1" a="1"/>
  <c r="Q2016" i="1"/>
  <c r="Q2017" i="1" s="1" a="1"/>
  <c r="Q2017" i="1" s="1"/>
  <c r="F2016" i="1" a="1"/>
  <c r="F2016" i="1"/>
  <c r="F2017" i="1" s="1" a="1"/>
  <c r="F2017" i="1" s="1"/>
  <c r="K2015" i="1" a="1"/>
  <c r="K2015" i="1"/>
  <c r="H2015" i="1" a="1"/>
  <c r="H2015" i="1"/>
  <c r="Q2015" i="1" a="1"/>
  <c r="Q2015" i="1"/>
  <c r="M2015" i="1" a="1"/>
  <c r="M2015" i="1" s="1"/>
  <c r="O2015" i="1" a="1"/>
  <c r="O2015" i="1" s="1"/>
  <c r="P2019" i="1" a="1"/>
  <c r="P2019" i="1" s="1"/>
  <c r="J2018" i="1" a="1"/>
  <c r="J2018" i="1"/>
  <c r="H2017" i="1" a="1"/>
  <c r="H2017" i="1" s="1"/>
  <c r="P2016" i="1" a="1"/>
  <c r="P2016" i="1" s="1"/>
  <c r="P2017" i="1" s="1" a="1"/>
  <c r="P2017" i="1" s="1"/>
  <c r="I2016" i="1" a="1"/>
  <c r="I2016" i="1" s="1"/>
  <c r="I2017" i="1" s="1" a="1"/>
  <c r="I2017" i="1" s="1"/>
  <c r="K2016" i="1" a="1"/>
  <c r="K2016" i="1" s="1"/>
  <c r="K2017" i="1" s="1" a="1"/>
  <c r="K2017" i="1" s="1"/>
  <c r="O2019" i="1" a="1"/>
  <c r="O2019" i="1" s="1"/>
  <c r="I2015" i="1" a="1"/>
  <c r="I2015" i="1" s="1"/>
  <c r="L2016" i="1" a="1"/>
  <c r="L2016" i="1" s="1"/>
  <c r="K2020" i="1" a="1"/>
  <c r="K2020" i="1" s="1"/>
  <c r="J2020" i="1" a="1"/>
  <c r="J2020" i="1" s="1"/>
  <c r="M2016" i="1" a="1"/>
  <c r="M2016" i="1" s="1"/>
  <c r="M2017" i="1" s="1" a="1"/>
  <c r="M2017" i="1" s="1"/>
  <c r="F2020" i="1" a="1"/>
  <c r="F2020" i="1"/>
  <c r="N2015" i="1" a="1"/>
  <c r="N2015" i="1"/>
  <c r="N2018" i="1" a="1"/>
  <c r="N2018" i="1"/>
  <c r="N2019" i="1" s="1" a="1"/>
  <c r="N2019" i="1" s="1"/>
  <c r="H2018" i="1" a="1"/>
  <c r="H2018" i="1"/>
  <c r="H2019" i="1" s="1" a="1"/>
  <c r="H2019" i="1" s="1"/>
  <c r="O2016" i="1" a="1"/>
  <c r="O2016" i="1"/>
  <c r="O2017" i="1" s="1" a="1"/>
  <c r="O2017" i="1" s="1"/>
  <c r="I2020" i="1" a="1"/>
  <c r="I2020" i="1" s="1"/>
  <c r="H2020" i="1" a="1"/>
  <c r="H2020" i="1" s="1"/>
  <c r="I2018" i="1" a="1"/>
  <c r="I2018" i="1" s="1"/>
  <c r="I2019" i="1" s="1" a="1"/>
  <c r="I2019" i="1" s="1"/>
  <c r="O2018" i="1" a="1"/>
  <c r="O2018" i="1"/>
  <c r="L2015" i="1" a="1"/>
  <c r="L2015" i="1" s="1"/>
  <c r="K2018" i="1" a="1"/>
  <c r="K2018" i="1" s="1"/>
  <c r="K2019" i="1" s="1" a="1"/>
  <c r="K2019" i="1" s="1"/>
  <c r="J2019" i="1" a="1"/>
  <c r="J2019" i="1" s="1"/>
  <c r="Q2018" i="1" a="1"/>
  <c r="Q2018" i="1" s="1"/>
  <c r="Q2019" i="1" s="1" a="1"/>
  <c r="Q2019" i="1" s="1"/>
  <c r="N2017" i="1" a="1"/>
  <c r="N2017" i="1" s="1"/>
  <c r="L2018" i="1" a="1"/>
  <c r="L2018" i="1" s="1"/>
  <c r="L2019" i="1" s="1" a="1"/>
  <c r="L2019" i="1" s="1"/>
  <c r="P2015" i="1" a="1"/>
  <c r="P2015" i="1" s="1"/>
  <c r="L2017" i="1" a="1"/>
  <c r="L2017" i="1" s="1"/>
  <c r="N2016" i="1" a="1"/>
  <c r="N2016" i="1"/>
  <c r="G2016" i="1" a="1"/>
  <c r="G2016" i="1" s="1"/>
  <c r="G2017" i="1" s="1" a="1"/>
  <c r="G2017" i="1" s="1"/>
  <c r="M2018" i="1" a="1"/>
  <c r="M2018" i="1" s="1"/>
  <c r="M2019" i="1" s="1" a="1"/>
  <c r="M2019" i="1" s="1"/>
  <c r="G2020" i="1" a="1"/>
  <c r="G2020" i="1"/>
  <c r="K2013" i="1" a="1"/>
  <c r="K2013" i="1"/>
  <c r="K2014" i="1" s="1" a="1"/>
  <c r="K2014" i="1" s="1"/>
  <c r="O2011" i="1" a="1"/>
  <c r="O2011" i="1"/>
  <c r="Q2010" i="1" a="1"/>
  <c r="Q2010" i="1"/>
  <c r="O2010" i="1" a="1"/>
  <c r="O2010" i="1"/>
  <c r="J2013" i="1" a="1"/>
  <c r="J2013" i="1"/>
  <c r="J2014" i="1" s="1" a="1"/>
  <c r="L2010" i="1" a="1"/>
  <c r="L2010" i="1" s="1"/>
  <c r="H2014" i="1" a="1"/>
  <c r="H2014" i="1" s="1"/>
  <c r="N2011" i="1" a="1"/>
  <c r="N2011" i="1" s="1"/>
  <c r="I2013" i="1" a="1"/>
  <c r="I2013" i="1" s="1"/>
  <c r="I2014" i="1" s="1" a="1"/>
  <c r="I2014" i="1" s="1"/>
  <c r="H2013" i="1" a="1"/>
  <c r="H2013" i="1"/>
  <c r="Q2011" i="1" a="1"/>
  <c r="Q2011" i="1" s="1"/>
  <c r="P2011" i="1" a="1"/>
  <c r="P2011" i="1" s="1"/>
  <c r="F2011" i="1" a="1"/>
  <c r="F2011" i="1" s="1"/>
  <c r="N2010" i="1" a="1"/>
  <c r="N2010" i="1" s="1"/>
  <c r="M2010" i="1" a="1"/>
  <c r="M2010" i="1" s="1"/>
  <c r="P2009" i="1" a="1"/>
  <c r="P2009" i="1" s="1"/>
  <c r="L2009" i="1"/>
  <c r="M2011" i="1" a="1"/>
  <c r="M2011" i="1"/>
  <c r="H2011" i="1" a="1"/>
  <c r="H2011" i="1"/>
  <c r="P2010" i="1" a="1"/>
  <c r="P2010" i="1"/>
  <c r="M2013" i="1" a="1"/>
  <c r="M2013" i="1" s="1"/>
  <c r="K2010" i="1" a="1"/>
  <c r="K2010" i="1"/>
  <c r="I2011" i="1" a="1"/>
  <c r="I2011" i="1"/>
  <c r="H2010" i="1" a="1"/>
  <c r="H2010" i="1"/>
  <c r="G2015" i="1" a="1"/>
  <c r="G2015" i="1"/>
  <c r="P2014" i="1" a="1"/>
  <c r="P2014" i="1"/>
  <c r="P2013" i="1" a="1"/>
  <c r="P2013" i="1"/>
  <c r="L2011" i="1" a="1"/>
  <c r="L2011" i="1" s="1"/>
  <c r="F2013" i="1" a="1"/>
  <c r="F2013" i="1" s="1"/>
  <c r="F2014" i="1" s="1" a="1"/>
  <c r="F2014" i="1" s="1"/>
  <c r="G2011" i="1" a="1"/>
  <c r="G2011" i="1" s="1"/>
  <c r="F2015" i="1" a="1"/>
  <c r="F2015" i="1" s="1"/>
  <c r="Q2013" i="1" a="1"/>
  <c r="Q2013" i="1" s="1"/>
  <c r="Q2014" i="1" s="1" a="1"/>
  <c r="Q2014" i="1" s="1"/>
  <c r="L2013" i="1" a="1"/>
  <c r="L2013" i="1"/>
  <c r="G2010" i="1" a="1"/>
  <c r="G2010" i="1" s="1"/>
  <c r="J2011" i="1" a="1"/>
  <c r="J2011" i="1" s="1"/>
  <c r="O2014" i="1" a="1"/>
  <c r="O2014" i="1" s="1"/>
  <c r="K2011" i="1" a="1"/>
  <c r="K2011" i="1" s="1"/>
  <c r="M2014" i="1" a="1"/>
  <c r="M2014" i="1" s="1"/>
  <c r="G2014" i="1" a="1"/>
  <c r="G2014" i="1" s="1"/>
  <c r="L2014" i="1" a="1"/>
  <c r="L2014" i="1" s="1"/>
  <c r="J2014" i="1"/>
  <c r="N2013" i="1" a="1"/>
  <c r="N2013" i="1"/>
  <c r="N2014" i="1" s="1" a="1"/>
  <c r="N2014" i="1" s="1"/>
  <c r="O2013" i="1" a="1"/>
  <c r="O2013" i="1"/>
  <c r="I2010" i="1" a="1"/>
  <c r="I2010" i="1" s="1"/>
  <c r="F2010" i="1" a="1"/>
  <c r="F2010" i="1"/>
  <c r="G2013" i="1" a="1"/>
  <c r="G2013" i="1"/>
  <c r="J2010" i="1" a="1"/>
  <c r="J2010" i="1"/>
  <c r="N2008" i="1" a="1"/>
  <c r="N2008" i="1"/>
  <c r="N2009" i="1" s="1" a="1"/>
  <c r="N2009" i="1" s="1"/>
  <c r="F2008" i="1" a="1"/>
  <c r="F2008" i="1"/>
  <c r="G2005" i="1" a="1"/>
  <c r="G2005" i="1"/>
  <c r="K2009" i="1"/>
  <c r="I2006" i="1" a="1"/>
  <c r="I2006" i="1" s="1"/>
  <c r="I2007" i="1" s="1" a="1"/>
  <c r="I2007" i="1" s="1"/>
  <c r="J2009" i="1" a="1"/>
  <c r="J2009" i="1" s="1"/>
  <c r="K2005" i="1" a="1"/>
  <c r="K2005" i="1" s="1"/>
  <c r="G2008" i="1" a="1"/>
  <c r="G2008" i="1" s="1"/>
  <c r="H2008" i="1" a="1"/>
  <c r="H2008" i="1" s="1"/>
  <c r="H2009" i="1" s="1" a="1"/>
  <c r="H2009" i="1" s="1"/>
  <c r="L2005" i="1" a="1"/>
  <c r="L2005" i="1" s="1"/>
  <c r="I2005" i="1" a="1"/>
  <c r="I2005" i="1"/>
  <c r="F2009" i="1" a="1"/>
  <c r="F2009" i="1" s="1"/>
  <c r="K2008" i="1" a="1"/>
  <c r="K2008" i="1" s="1"/>
  <c r="K2009" i="1" s="1" a="1"/>
  <c r="O2005" i="1" a="1"/>
  <c r="O2005" i="1" s="1"/>
  <c r="P2008" i="1" a="1"/>
  <c r="P2008" i="1" s="1"/>
  <c r="H2007" i="1" a="1"/>
  <c r="H2007" i="1"/>
  <c r="J2006" i="1" a="1"/>
  <c r="J2006" i="1" s="1"/>
  <c r="J2007" i="1" s="1" a="1"/>
  <c r="J2007" i="1" s="1"/>
  <c r="K2006" i="1" a="1"/>
  <c r="K2006" i="1"/>
  <c r="K2007" i="1" a="1"/>
  <c r="K2007" i="1" s="1"/>
  <c r="O2006" i="1" a="1"/>
  <c r="O2006" i="1"/>
  <c r="O2007" i="1" s="1" a="1"/>
  <c r="O2007" i="1" s="1"/>
  <c r="L2006" i="1" a="1"/>
  <c r="L2006" i="1"/>
  <c r="L2007" i="1" s="1" a="1"/>
  <c r="L2007" i="1" s="1"/>
  <c r="H2006" i="1" a="1"/>
  <c r="H2006" i="1"/>
  <c r="J2004" i="1"/>
  <c r="F2005" i="1" a="1"/>
  <c r="F2005" i="1" s="1"/>
  <c r="L2004" i="1" a="1"/>
  <c r="L2004" i="1" s="1"/>
  <c r="G2009" i="1" a="1"/>
  <c r="G2009" i="1" s="1"/>
  <c r="I2008" i="1" a="1"/>
  <c r="I2008" i="1" s="1"/>
  <c r="I2009" i="1" s="1" a="1"/>
  <c r="I2009" i="1" s="1"/>
  <c r="M2006" i="1" a="1"/>
  <c r="M2006" i="1" s="1"/>
  <c r="M2007" i="1" s="1" a="1"/>
  <c r="M2007" i="1" s="1"/>
  <c r="M2005" i="1" a="1"/>
  <c r="M2005" i="1"/>
  <c r="Q2008" i="1" a="1"/>
  <c r="Q2008" i="1" s="1"/>
  <c r="Q2009" i="1" s="1" a="1"/>
  <c r="Q2009" i="1" s="1"/>
  <c r="O2008" i="1" a="1"/>
  <c r="O2008" i="1" s="1"/>
  <c r="O2009" i="1" s="1" a="1"/>
  <c r="O2009" i="1" s="1"/>
  <c r="J2008" i="1" a="1"/>
  <c r="J2008" i="1"/>
  <c r="G2006" i="1" a="1"/>
  <c r="G2006" i="1" s="1"/>
  <c r="G2007" i="1" s="1" a="1"/>
  <c r="N2005" i="1" a="1"/>
  <c r="N2005" i="1" s="1"/>
  <c r="L2008" i="1" a="1"/>
  <c r="L2008" i="1" s="1"/>
  <c r="L2009" i="1" s="1" a="1"/>
  <c r="P2005" i="1" a="1"/>
  <c r="P2005" i="1"/>
  <c r="G2007" i="1"/>
  <c r="H2005" i="1" a="1"/>
  <c r="H2005" i="1"/>
  <c r="P2006" i="1" a="1"/>
  <c r="P2006" i="1"/>
  <c r="P2007" i="1" s="1" a="1"/>
  <c r="P2007" i="1" s="1"/>
  <c r="N2006" i="1" a="1"/>
  <c r="N2006" i="1"/>
  <c r="N2007" i="1" s="1" a="1"/>
  <c r="N2007" i="1" s="1"/>
  <c r="M2008" i="1" a="1"/>
  <c r="M2008" i="1"/>
  <c r="M2009" i="1" s="1" a="1"/>
  <c r="M2009" i="1" s="1"/>
  <c r="Q2006" i="1" a="1"/>
  <c r="Q2006" i="1"/>
  <c r="Q2007" i="1" s="1" a="1"/>
  <c r="Q2007" i="1" s="1"/>
  <c r="F2006" i="1" a="1"/>
  <c r="F2006" i="1"/>
  <c r="F2007" i="1" s="1" a="1"/>
  <c r="F2007" i="1" s="1"/>
  <c r="Q2005" i="1" a="1"/>
  <c r="Q2005" i="1" s="1"/>
  <c r="J2005" i="1" a="1"/>
  <c r="J2005" i="1" s="1"/>
  <c r="I2000" i="1" a="1"/>
  <c r="I2000" i="1" s="1"/>
  <c r="P1999" i="1" a="1"/>
  <c r="P1999" i="1" s="1"/>
  <c r="I1999" i="1" a="1"/>
  <c r="I1999" i="1" s="1"/>
  <c r="K1998" i="1" a="1"/>
  <c r="K1998" i="1" s="1"/>
  <c r="K2001" i="1" a="1"/>
  <c r="K2001" i="1" s="1"/>
  <c r="M1999" i="1" a="1"/>
  <c r="M1999" i="1" s="1"/>
  <c r="L2001" i="1" a="1"/>
  <c r="L2001" i="1"/>
  <c r="H1999" i="1" a="1"/>
  <c r="H1999" i="1" s="1"/>
  <c r="H2000" i="1" a="1"/>
  <c r="H2000" i="1" s="1"/>
  <c r="P1998" i="1" a="1"/>
  <c r="P1998" i="1"/>
  <c r="F1999" i="1" a="1"/>
  <c r="F1999" i="1" s="1"/>
  <c r="N2001" i="1" a="1"/>
  <c r="N2001" i="1" s="1"/>
  <c r="J2000" i="1" a="1"/>
  <c r="J2000" i="1" s="1"/>
  <c r="Q2001" i="1" a="1"/>
  <c r="Q2001" i="1"/>
  <c r="M2001" i="1" a="1"/>
  <c r="M2001" i="1" s="1"/>
  <c r="N1999" i="1" a="1"/>
  <c r="N1999" i="1"/>
  <c r="J2001" i="1" a="1"/>
  <c r="J2001" i="1"/>
  <c r="N2000" i="1" a="1"/>
  <c r="N2000" i="1" s="1"/>
  <c r="G2000" i="1" a="1"/>
  <c r="G2000" i="1"/>
  <c r="L2000" i="1" a="1"/>
  <c r="L2000" i="1"/>
  <c r="N1998" i="1" a="1"/>
  <c r="N1998" i="1"/>
  <c r="F2004" i="1"/>
  <c r="Q2003" i="1" a="1"/>
  <c r="Q2003" i="1" s="1"/>
  <c r="Q2004" i="1" s="1" a="1"/>
  <c r="Q2004" i="1" s="1"/>
  <c r="P2003" i="1" a="1"/>
  <c r="P2003" i="1"/>
  <c r="P2004" i="1" s="1" a="1"/>
  <c r="P2004" i="1" s="1"/>
  <c r="O1998" i="1" a="1"/>
  <c r="O1998" i="1"/>
  <c r="F2000" i="1" a="1"/>
  <c r="F2000" i="1" s="1"/>
  <c r="J1998" i="1" a="1"/>
  <c r="J1998" i="1" s="1"/>
  <c r="O2003" i="1" a="1"/>
  <c r="O2003" i="1"/>
  <c r="O2004" i="1" s="1" a="1"/>
  <c r="O2004" i="1" s="1"/>
  <c r="N2003" i="1" a="1"/>
  <c r="N2003" i="1"/>
  <c r="N2004" i="1" s="1" a="1"/>
  <c r="N2004" i="1" s="1"/>
  <c r="K2003" i="1" a="1"/>
  <c r="K2003" i="1" s="1"/>
  <c r="K2004" i="1" s="1" a="1"/>
  <c r="K2004" i="1" s="1"/>
  <c r="K2000" i="1" a="1"/>
  <c r="K2000" i="1" s="1"/>
  <c r="H2003" i="1" a="1"/>
  <c r="H2003" i="1" s="1"/>
  <c r="H2004" i="1" s="1" a="1"/>
  <c r="H2004" i="1" s="1"/>
  <c r="M2003" i="1" a="1"/>
  <c r="M2003" i="1" s="1"/>
  <c r="M2004" i="1" s="1" a="1"/>
  <c r="M2004" i="1" s="1"/>
  <c r="I2003" i="1" a="1"/>
  <c r="I2003" i="1" s="1"/>
  <c r="I2004" i="1" s="1" a="1"/>
  <c r="I2004" i="1" s="1"/>
  <c r="H2001" i="1" a="1"/>
  <c r="H2001" i="1"/>
  <c r="G2001" i="1" a="1"/>
  <c r="G2001" i="1" s="1"/>
  <c r="K1999" i="1" a="1"/>
  <c r="K1999" i="1" s="1"/>
  <c r="F2003" i="1" a="1"/>
  <c r="F2003" i="1"/>
  <c r="F2004" i="1" s="1" a="1"/>
  <c r="O2001" i="1" a="1"/>
  <c r="O2001" i="1" s="1"/>
  <c r="I1998" i="1" a="1"/>
  <c r="I1998" i="1" s="1"/>
  <c r="F2001" i="1" a="1"/>
  <c r="F2001" i="1"/>
  <c r="M2000" i="1" a="1"/>
  <c r="M2000" i="1"/>
  <c r="Q1998" i="1" a="1"/>
  <c r="Q1998" i="1"/>
  <c r="L1999" i="1" a="1"/>
  <c r="L1999" i="1" s="1"/>
  <c r="P2001" i="1" a="1"/>
  <c r="P2001" i="1"/>
  <c r="P2000" i="1" a="1"/>
  <c r="P2000" i="1"/>
  <c r="Q2000" i="1" a="1"/>
  <c r="Q2000" i="1"/>
  <c r="L2003" i="1" a="1"/>
  <c r="L2003" i="1"/>
  <c r="J2003" i="1" a="1"/>
  <c r="J2003" i="1"/>
  <c r="J2004" i="1" s="1" a="1"/>
  <c r="G2003" i="1" a="1"/>
  <c r="G2003" i="1"/>
  <c r="G2004" i="1" s="1" a="1"/>
  <c r="G2004" i="1" s="1"/>
  <c r="I2001" i="1" a="1"/>
  <c r="I2001" i="1"/>
  <c r="O2000" i="1" a="1"/>
  <c r="O2000" i="1" s="1"/>
  <c r="Q1999" i="1" a="1"/>
  <c r="Q1999" i="1"/>
  <c r="O1999" i="1" a="1"/>
  <c r="O1999" i="1" s="1"/>
  <c r="M1998" i="1" a="1"/>
  <c r="M1998" i="1" s="1"/>
  <c r="G1999" i="1" a="1"/>
  <c r="G1999" i="1" s="1"/>
  <c r="L1998" i="1" a="1"/>
  <c r="L1998" i="1" s="1"/>
  <c r="J1999" i="1" a="1"/>
  <c r="J1999" i="1" s="1"/>
  <c r="I1993" i="1" a="1"/>
  <c r="I1993" i="1" s="1"/>
  <c r="G1997" i="1" a="1"/>
  <c r="G1997" i="1"/>
  <c r="K1996" i="1" a="1"/>
  <c r="K1996" i="1" s="1"/>
  <c r="I1996" i="1" a="1"/>
  <c r="I1996" i="1" s="1"/>
  <c r="O1993" i="1" a="1"/>
  <c r="O1993" i="1" s="1"/>
  <c r="G1993" i="1" a="1"/>
  <c r="G1993" i="1"/>
  <c r="O1994" i="1" a="1"/>
  <c r="O1994" i="1" s="1"/>
  <c r="F1996" i="1" a="1"/>
  <c r="F1996" i="1" s="1"/>
  <c r="Q1996" i="1" a="1"/>
  <c r="Q1996" i="1"/>
  <c r="G1996" i="1" a="1"/>
  <c r="G1996" i="1" s="1"/>
  <c r="J1994" i="1" a="1"/>
  <c r="J1994" i="1"/>
  <c r="M1996" i="1" a="1"/>
  <c r="M1996" i="1"/>
  <c r="L1996" i="1" a="1"/>
  <c r="L1996" i="1"/>
  <c r="H1998" i="1" a="1"/>
  <c r="H1998" i="1" s="1"/>
  <c r="G1998" i="1" a="1"/>
  <c r="G1998" i="1"/>
  <c r="O1996" i="1" a="1"/>
  <c r="O1996" i="1"/>
  <c r="F1998" i="1" a="1"/>
  <c r="F1998" i="1"/>
  <c r="Q1997" i="1" a="1"/>
  <c r="Q1997" i="1"/>
  <c r="P1997" i="1" a="1"/>
  <c r="P1997" i="1"/>
  <c r="P1993" i="1" a="1"/>
  <c r="P1993" i="1"/>
  <c r="K1993" i="1" a="1"/>
  <c r="K1993" i="1"/>
  <c r="P1996" i="1" a="1"/>
  <c r="P1996" i="1"/>
  <c r="H1993" i="1" a="1"/>
  <c r="H1993" i="1" s="1"/>
  <c r="O1997" i="1" a="1"/>
  <c r="O1997" i="1" s="1"/>
  <c r="L1993" i="1" a="1"/>
  <c r="L1993" i="1" s="1"/>
  <c r="F1993" i="1" a="1"/>
  <c r="F1993" i="1" s="1"/>
  <c r="M1997" i="1" a="1"/>
  <c r="M1997" i="1" s="1"/>
  <c r="G1995" i="1" a="1"/>
  <c r="G1995" i="1"/>
  <c r="N1997" i="1" a="1"/>
  <c r="N1997" i="1" s="1"/>
  <c r="J1997" i="1" a="1"/>
  <c r="J1997" i="1" s="1"/>
  <c r="I1994" i="1" a="1"/>
  <c r="I1994" i="1" s="1"/>
  <c r="L1997" i="1" a="1"/>
  <c r="L1997" i="1" s="1"/>
  <c r="K1997" i="1" a="1"/>
  <c r="K1997" i="1"/>
  <c r="H1997" i="1" a="1"/>
  <c r="H1997" i="1" s="1"/>
  <c r="N1995" i="1" a="1"/>
  <c r="N1995" i="1"/>
  <c r="N1994" i="1" a="1"/>
  <c r="N1994" i="1" s="1"/>
  <c r="F1994" i="1" a="1"/>
  <c r="F1994" i="1" s="1"/>
  <c r="N1993" i="1" a="1"/>
  <c r="N1993" i="1" s="1"/>
  <c r="I1997" i="1" a="1"/>
  <c r="I1997" i="1" s="1"/>
  <c r="F1997" i="1" a="1"/>
  <c r="F1997" i="1"/>
  <c r="N1996" i="1" a="1"/>
  <c r="N1996" i="1"/>
  <c r="K1995" i="1" a="1"/>
  <c r="K1995" i="1"/>
  <c r="J1996" i="1" a="1"/>
  <c r="J1996" i="1" s="1"/>
  <c r="L1995" i="1" a="1"/>
  <c r="L1995" i="1" s="1"/>
  <c r="F1995" i="1" a="1"/>
  <c r="F1995" i="1"/>
  <c r="Q1992" i="1" a="1"/>
  <c r="Q1992" i="1" s="1"/>
  <c r="H1994" i="1" a="1"/>
  <c r="H1994" i="1"/>
  <c r="H1996" i="1" a="1"/>
  <c r="H1996" i="1" s="1"/>
  <c r="Q1995" i="1" a="1"/>
  <c r="Q1995" i="1"/>
  <c r="P1995" i="1" a="1"/>
  <c r="P1995" i="1" s="1"/>
  <c r="O1995" i="1" a="1"/>
  <c r="O1995" i="1" s="1"/>
  <c r="I1995" i="1" a="1"/>
  <c r="I1995" i="1" s="1"/>
  <c r="M1994" i="1" a="1"/>
  <c r="M1994" i="1"/>
  <c r="P1994" i="1" a="1"/>
  <c r="P1994" i="1" s="1"/>
  <c r="M1995" i="1" a="1"/>
  <c r="M1995" i="1" s="1"/>
  <c r="Q1993" i="1" a="1"/>
  <c r="Q1993" i="1"/>
  <c r="J1995" i="1" a="1"/>
  <c r="J1995" i="1"/>
  <c r="H1995" i="1" a="1"/>
  <c r="H1995" i="1"/>
  <c r="Q1994" i="1" a="1"/>
  <c r="Q1994" i="1" s="1"/>
  <c r="L1994" i="1" a="1"/>
  <c r="L1994" i="1" s="1"/>
  <c r="J1993" i="1" a="1"/>
  <c r="J1993" i="1" s="1"/>
  <c r="K1994" i="1" a="1"/>
  <c r="K1994" i="1" s="1"/>
  <c r="G1994" i="1" a="1"/>
  <c r="G1994" i="1" s="1"/>
  <c r="M1993" i="1" a="1"/>
  <c r="M1993" i="1"/>
  <c r="J1990" i="1" a="1"/>
  <c r="J1990" i="1"/>
  <c r="H1988" i="1" a="1"/>
  <c r="H1988" i="1" s="1"/>
  <c r="H1990" i="1" a="1"/>
  <c r="H1990" i="1" s="1"/>
  <c r="N1988" i="1" a="1"/>
  <c r="N1988" i="1"/>
  <c r="K1989" i="1" a="1"/>
  <c r="K1989" i="1"/>
  <c r="I1989" i="1" a="1"/>
  <c r="I1989" i="1"/>
  <c r="I1991" i="1" a="1"/>
  <c r="I1991" i="1"/>
  <c r="H1991" i="1" a="1"/>
  <c r="H1991" i="1"/>
  <c r="J1988" i="1" a="1"/>
  <c r="J1988" i="1" s="1"/>
  <c r="I1990" i="1" a="1"/>
  <c r="I1990" i="1"/>
  <c r="F1990" i="1" a="1"/>
  <c r="F1990" i="1" s="1"/>
  <c r="P1989" i="1" a="1"/>
  <c r="P1989" i="1"/>
  <c r="N1989" i="1" a="1"/>
  <c r="N1989" i="1" s="1"/>
  <c r="L1989" i="1" a="1"/>
  <c r="L1989" i="1"/>
  <c r="F1988" i="1" a="1"/>
  <c r="F1988" i="1"/>
  <c r="Q1987" i="1" a="1"/>
  <c r="Q1987" i="1" s="1"/>
  <c r="M1989" i="1" a="1"/>
  <c r="M1989" i="1" s="1"/>
  <c r="P1992" i="1" a="1"/>
  <c r="P1992" i="1"/>
  <c r="O1992" i="1" a="1"/>
  <c r="O1992" i="1" s="1"/>
  <c r="N1992" i="1" a="1"/>
  <c r="N1992" i="1" s="1"/>
  <c r="L1991" i="1" a="1"/>
  <c r="L1991" i="1"/>
  <c r="J1989" i="1" a="1"/>
  <c r="J1989" i="1" s="1"/>
  <c r="M1992" i="1" a="1"/>
  <c r="M1992" i="1" s="1"/>
  <c r="I1988" i="1" a="1"/>
  <c r="I1988" i="1"/>
  <c r="M1991" i="1" a="1"/>
  <c r="M1991" i="1" s="1"/>
  <c r="N1990" i="1" a="1"/>
  <c r="N1990" i="1" s="1"/>
  <c r="K1991" i="1" a="1"/>
  <c r="K1991" i="1" s="1"/>
  <c r="J1991" i="1" a="1"/>
  <c r="J1991" i="1" s="1"/>
  <c r="M1988" i="1" a="1"/>
  <c r="M1988" i="1"/>
  <c r="G1990" i="1" a="1"/>
  <c r="G1990" i="1" s="1"/>
  <c r="L1990" i="1" a="1"/>
  <c r="L1990" i="1" s="1"/>
  <c r="P1987" i="1" a="1"/>
  <c r="P1987" i="1" s="1"/>
  <c r="N1987" i="1" a="1"/>
  <c r="N1987" i="1"/>
  <c r="L1992" i="1" a="1"/>
  <c r="L1992" i="1"/>
  <c r="K1992" i="1" a="1"/>
  <c r="K1992" i="1"/>
  <c r="O1991" i="1" a="1"/>
  <c r="O1991" i="1" s="1"/>
  <c r="M1990" i="1" a="1"/>
  <c r="M1990" i="1" s="1"/>
  <c r="J1992" i="1" a="1"/>
  <c r="J1992" i="1" s="1"/>
  <c r="H1992" i="1" a="1"/>
  <c r="H1992" i="1" s="1"/>
  <c r="O1989" i="1" a="1"/>
  <c r="O1989" i="1"/>
  <c r="G1992" i="1" a="1"/>
  <c r="G1992" i="1"/>
  <c r="G1989" i="1" a="1"/>
  <c r="G1989" i="1"/>
  <c r="L1988" i="1" a="1"/>
  <c r="L1988" i="1"/>
  <c r="K1988" i="1" a="1"/>
  <c r="K1988" i="1" s="1"/>
  <c r="F1992" i="1" a="1"/>
  <c r="F1992" i="1" s="1"/>
  <c r="O1990" i="1" a="1"/>
  <c r="O1990" i="1" s="1"/>
  <c r="G1988" i="1" a="1"/>
  <c r="G1988" i="1"/>
  <c r="O1987" i="1" a="1"/>
  <c r="O1987" i="1" s="1"/>
  <c r="Q1988" i="1" a="1"/>
  <c r="Q1988" i="1" s="1"/>
  <c r="I1992" i="1" a="1"/>
  <c r="I1992" i="1"/>
  <c r="Q1991" i="1" a="1"/>
  <c r="Q1991" i="1"/>
  <c r="P1991" i="1" a="1"/>
  <c r="P1991" i="1"/>
  <c r="N1991" i="1" a="1"/>
  <c r="N1991" i="1"/>
  <c r="G1991" i="1" a="1"/>
  <c r="G1991" i="1"/>
  <c r="F1991" i="1" a="1"/>
  <c r="F1991" i="1" s="1"/>
  <c r="Q1989" i="1" a="1"/>
  <c r="Q1989" i="1"/>
  <c r="H1989" i="1" a="1"/>
  <c r="H1989" i="1" s="1"/>
  <c r="Q1990" i="1" a="1"/>
  <c r="Q1990" i="1" s="1"/>
  <c r="P1990" i="1" a="1"/>
  <c r="P1990" i="1"/>
  <c r="P1988" i="1" a="1"/>
  <c r="P1988" i="1"/>
  <c r="K1990" i="1" a="1"/>
  <c r="K1990" i="1" s="1"/>
  <c r="O1988" i="1" a="1"/>
  <c r="O1988" i="1" s="1"/>
  <c r="F1989" i="1" a="1"/>
  <c r="F1989" i="1"/>
  <c r="F1985" i="1" a="1"/>
  <c r="F1985" i="1"/>
  <c r="G1985" i="1" a="1"/>
  <c r="G1985" i="1" s="1"/>
  <c r="K1982" i="1" a="1"/>
  <c r="K1982" i="1"/>
  <c r="P1983" i="1" a="1"/>
  <c r="P1983" i="1"/>
  <c r="G1984" i="1" a="1"/>
  <c r="G1984" i="1" s="1"/>
  <c r="I1983" i="1" a="1"/>
  <c r="I1983" i="1" s="1"/>
  <c r="O1986" i="1" a="1"/>
  <c r="O1986" i="1"/>
  <c r="I1984" i="1" a="1"/>
  <c r="I1984" i="1"/>
  <c r="L1986" i="1" a="1"/>
  <c r="L1986" i="1" s="1"/>
  <c r="H1985" i="1" a="1"/>
  <c r="H1985" i="1" s="1"/>
  <c r="N1982" i="1" a="1"/>
  <c r="N1982" i="1" s="1"/>
  <c r="K1985" i="1" a="1"/>
  <c r="K1985" i="1" s="1"/>
  <c r="G1983" i="1" a="1"/>
  <c r="G1983" i="1"/>
  <c r="F1984" i="1" a="1"/>
  <c r="F1984" i="1" s="1"/>
  <c r="O1982" i="1" a="1"/>
  <c r="O1982" i="1" s="1"/>
  <c r="J1983" i="1" a="1"/>
  <c r="J1983" i="1" s="1"/>
  <c r="L1985" i="1" a="1"/>
  <c r="L1985" i="1"/>
  <c r="M1984" i="1" a="1"/>
  <c r="M1984" i="1" s="1"/>
  <c r="G1987" i="1" a="1"/>
  <c r="G1987" i="1" s="1"/>
  <c r="H1986" i="1" a="1"/>
  <c r="H1986" i="1" s="1"/>
  <c r="H1984" i="1" a="1"/>
  <c r="H1984" i="1" s="1"/>
  <c r="H1983" i="1" a="1"/>
  <c r="H1983" i="1" s="1"/>
  <c r="N1985" i="1" a="1"/>
  <c r="N1985" i="1" s="1"/>
  <c r="L1983" i="1" a="1"/>
  <c r="L1983" i="1"/>
  <c r="P1982" i="1" a="1"/>
  <c r="P1982" i="1"/>
  <c r="N1984" i="1" a="1"/>
  <c r="N1984" i="1" s="1"/>
  <c r="M1987" i="1" a="1"/>
  <c r="M1987" i="1" s="1"/>
  <c r="G1986" i="1" a="1"/>
  <c r="G1986" i="1" s="1"/>
  <c r="J1987" i="1" a="1"/>
  <c r="J1987" i="1"/>
  <c r="K1984" i="1" a="1"/>
  <c r="K1984" i="1"/>
  <c r="M1983" i="1" a="1"/>
  <c r="M1983" i="1" s="1"/>
  <c r="Q1982" i="1" a="1"/>
  <c r="Q1982" i="1"/>
  <c r="J1986" i="1" a="1"/>
  <c r="J1986" i="1" s="1"/>
  <c r="F1987" i="1" a="1"/>
  <c r="F1987" i="1"/>
  <c r="J1982" i="1" a="1"/>
  <c r="J1982" i="1"/>
  <c r="Q1986" i="1" a="1"/>
  <c r="Q1986" i="1"/>
  <c r="P1986" i="1" a="1"/>
  <c r="P1986" i="1" s="1"/>
  <c r="Q1985" i="1" a="1"/>
  <c r="Q1985" i="1" s="1"/>
  <c r="L1987" i="1" a="1"/>
  <c r="L1987" i="1" s="1"/>
  <c r="O1984" i="1" a="1"/>
  <c r="O1984" i="1"/>
  <c r="L1984" i="1" a="1"/>
  <c r="L1984" i="1" s="1"/>
  <c r="K1987" i="1" a="1"/>
  <c r="K1987" i="1"/>
  <c r="I1985" i="1" a="1"/>
  <c r="I1985" i="1" s="1"/>
  <c r="J1984" i="1" a="1"/>
  <c r="J1984" i="1" s="1"/>
  <c r="F1986" i="1" a="1"/>
  <c r="F1986" i="1" s="1"/>
  <c r="P1985" i="1" a="1"/>
  <c r="P1985" i="1" s="1"/>
  <c r="I1987" i="1" a="1"/>
  <c r="I1987" i="1"/>
  <c r="H1987" i="1" a="1"/>
  <c r="H1987" i="1" s="1"/>
  <c r="O1983" i="1" a="1"/>
  <c r="O1983" i="1" s="1"/>
  <c r="O1985" i="1" a="1"/>
  <c r="O1985" i="1" s="1"/>
  <c r="N1986" i="1" a="1"/>
  <c r="N1986" i="1" s="1"/>
  <c r="M1986" i="1" a="1"/>
  <c r="M1986" i="1" s="1"/>
  <c r="K1986" i="1" a="1"/>
  <c r="K1986" i="1" s="1"/>
  <c r="K1983" i="1" a="1"/>
  <c r="K1983" i="1"/>
  <c r="N1983" i="1" a="1"/>
  <c r="N1983" i="1"/>
  <c r="L1982" i="1" a="1"/>
  <c r="L1982" i="1" s="1"/>
  <c r="M1985" i="1" a="1"/>
  <c r="M1985" i="1" s="1"/>
  <c r="P1984" i="1" a="1"/>
  <c r="P1984" i="1" s="1"/>
  <c r="F1983" i="1" a="1"/>
  <c r="F1983" i="1"/>
  <c r="Q1983" i="1" a="1"/>
  <c r="Q1983" i="1"/>
  <c r="Q1984" i="1" a="1"/>
  <c r="Q1984" i="1" s="1"/>
  <c r="M1982" i="1" a="1"/>
  <c r="M1982" i="1" s="1"/>
  <c r="J1985" i="1" a="1"/>
  <c r="J1985" i="1"/>
  <c r="I1986" i="1" a="1"/>
  <c r="I1986" i="1" s="1"/>
  <c r="J1980" i="1" a="1"/>
  <c r="J1980" i="1" s="1"/>
  <c r="F1980" i="1" a="1"/>
  <c r="F1980" i="1"/>
  <c r="Q1979" i="1" a="1"/>
  <c r="Q1979" i="1" s="1"/>
  <c r="P1979" i="1" a="1"/>
  <c r="P1979" i="1" s="1"/>
  <c r="I1979" i="1" a="1"/>
  <c r="I1979" i="1"/>
  <c r="H1979" i="1" a="1"/>
  <c r="H1979" i="1"/>
  <c r="F1979" i="1" a="1"/>
  <c r="F1979" i="1"/>
  <c r="P1977" i="1" a="1"/>
  <c r="P1977" i="1"/>
  <c r="I1977" i="1" a="1"/>
  <c r="I1977" i="1" s="1"/>
  <c r="H1977" i="1" a="1"/>
  <c r="H1977" i="1" s="1"/>
  <c r="N1977" i="1" a="1"/>
  <c r="N1977" i="1" s="1"/>
  <c r="J1977" i="1" a="1"/>
  <c r="J1977" i="1" s="1"/>
  <c r="Q1977" i="1" a="1"/>
  <c r="Q1977" i="1" s="1"/>
  <c r="P1980" i="1" a="1"/>
  <c r="P1980" i="1"/>
  <c r="K1979" i="1" a="1"/>
  <c r="K1979" i="1" s="1"/>
  <c r="O1977" i="1" a="1"/>
  <c r="O1977" i="1" s="1"/>
  <c r="G1977" i="1" a="1"/>
  <c r="G1977" i="1" s="1"/>
  <c r="P1976" i="1" a="1"/>
  <c r="P1976" i="1" s="1"/>
  <c r="O1980" i="1" a="1"/>
  <c r="O1980" i="1" s="1"/>
  <c r="K1980" i="1" a="1"/>
  <c r="K1980" i="1"/>
  <c r="H1980" i="1" a="1"/>
  <c r="H1980" i="1" s="1"/>
  <c r="N1979" i="1" a="1"/>
  <c r="N1979" i="1"/>
  <c r="M1977" i="1" a="1"/>
  <c r="M1977" i="1" s="1"/>
  <c r="L1977" i="1" a="1"/>
  <c r="L1977" i="1"/>
  <c r="F1977" i="1" a="1"/>
  <c r="F1977" i="1" s="1"/>
  <c r="I1982" i="1" a="1"/>
  <c r="I1982" i="1" s="1"/>
  <c r="H1981" i="1" a="1"/>
  <c r="H1981" i="1" s="1"/>
  <c r="J1979" i="1" a="1"/>
  <c r="J1979" i="1" s="1"/>
  <c r="Q1976" i="1" a="1"/>
  <c r="Q1976" i="1" s="1"/>
  <c r="I1980" i="1" a="1"/>
  <c r="I1980" i="1" s="1"/>
  <c r="H1982" i="1" a="1"/>
  <c r="H1982" i="1" s="1"/>
  <c r="F1982" i="1" a="1"/>
  <c r="F1982" i="1" s="1"/>
  <c r="N1981" i="1" a="1"/>
  <c r="N1981" i="1" s="1"/>
  <c r="Q1981" i="1" a="1"/>
  <c r="Q1981" i="1" s="1"/>
  <c r="P1981" i="1" a="1"/>
  <c r="P1981" i="1"/>
  <c r="G1979" i="1" a="1"/>
  <c r="G1979" i="1"/>
  <c r="I1981" i="1" a="1"/>
  <c r="I1981" i="1"/>
  <c r="M1979" i="1" a="1"/>
  <c r="M1979" i="1" s="1"/>
  <c r="G1980" i="1" a="1"/>
  <c r="G1980" i="1"/>
  <c r="K1977" i="1" a="1"/>
  <c r="K1977" i="1" s="1"/>
  <c r="M1981" i="1" a="1"/>
  <c r="M1981" i="1" s="1"/>
  <c r="G1982" i="1" a="1"/>
  <c r="G1982" i="1" s="1"/>
  <c r="O1981" i="1" a="1"/>
  <c r="O1981" i="1" s="1"/>
  <c r="L1981" i="1" a="1"/>
  <c r="L1981" i="1"/>
  <c r="O1979" i="1" a="1"/>
  <c r="O1979" i="1" s="1"/>
  <c r="K1981" i="1" a="1"/>
  <c r="K1981" i="1" s="1"/>
  <c r="G1981" i="1" a="1"/>
  <c r="G1981" i="1" s="1"/>
  <c r="L1979" i="1" a="1"/>
  <c r="L1979" i="1" s="1"/>
  <c r="J1981" i="1" a="1"/>
  <c r="J1981" i="1" s="1"/>
  <c r="F1981" i="1" a="1"/>
  <c r="F1981" i="1" s="1"/>
  <c r="Q1980" i="1" a="1"/>
  <c r="Q1980" i="1"/>
  <c r="N1980" i="1" a="1"/>
  <c r="N1980" i="1"/>
  <c r="M1980" i="1" a="1"/>
  <c r="M1980" i="1"/>
  <c r="L1980" i="1" a="1"/>
  <c r="L1980" i="1" s="1"/>
  <c r="K1973" i="1" a="1"/>
  <c r="K1973" i="1"/>
  <c r="F1974" i="1" a="1"/>
  <c r="F1974" i="1"/>
  <c r="I1972" i="1" a="1"/>
  <c r="I1972" i="1" s="1"/>
  <c r="F1976" i="1" a="1"/>
  <c r="F1976" i="1" s="1"/>
  <c r="J1975" i="1" a="1"/>
  <c r="J1975" i="1"/>
  <c r="I1974" i="1" a="1"/>
  <c r="I1974" i="1" s="1"/>
  <c r="Q1973" i="1" a="1"/>
  <c r="Q1973" i="1"/>
  <c r="N1971" i="1" a="1"/>
  <c r="N1971" i="1"/>
  <c r="M1972" i="1" a="1"/>
  <c r="M1972" i="1"/>
  <c r="F1975" i="1" a="1"/>
  <c r="F1975" i="1" s="1"/>
  <c r="H1973" i="1" a="1"/>
  <c r="H1973" i="1" s="1"/>
  <c r="K1974" i="1" a="1"/>
  <c r="K1974" i="1"/>
  <c r="G1973" i="1" a="1"/>
  <c r="G1973" i="1" s="1"/>
  <c r="P1973" i="1" a="1"/>
  <c r="P1973" i="1"/>
  <c r="H1976" i="1" a="1"/>
  <c r="H1976" i="1" s="1"/>
  <c r="Q1971" i="1" a="1"/>
  <c r="Q1971" i="1"/>
  <c r="I1973" i="1" a="1"/>
  <c r="I1973" i="1"/>
  <c r="G1976" i="1" a="1"/>
  <c r="G1976" i="1" s="1"/>
  <c r="F1972" i="1" a="1"/>
  <c r="F1972" i="1"/>
  <c r="M1971" i="1" a="1"/>
  <c r="M1971" i="1" s="1"/>
  <c r="N1975" i="1" a="1"/>
  <c r="N1975" i="1" s="1"/>
  <c r="J1973" i="1" a="1"/>
  <c r="J1973" i="1" s="1"/>
  <c r="M1974" i="1" a="1"/>
  <c r="M1974" i="1" s="1"/>
  <c r="M1975" i="1" a="1"/>
  <c r="M1975" i="1" s="1"/>
  <c r="P1972" i="1" a="1"/>
  <c r="P1972" i="1" s="1"/>
  <c r="K1975" i="1" a="1"/>
  <c r="K1975" i="1"/>
  <c r="J1974" i="1" a="1"/>
  <c r="J1974" i="1" s="1"/>
  <c r="J1972" i="1" a="1"/>
  <c r="J1972" i="1" s="1"/>
  <c r="P1974" i="1" a="1"/>
  <c r="P1974" i="1"/>
  <c r="G1972" i="1" a="1"/>
  <c r="G1972" i="1" s="1"/>
  <c r="G1975" i="1" a="1"/>
  <c r="G1975" i="1" s="1"/>
  <c r="L1974" i="1" a="1"/>
  <c r="L1974" i="1" s="1"/>
  <c r="P1971" i="1" a="1"/>
  <c r="P1971" i="1" s="1"/>
  <c r="N1972" i="1" a="1"/>
  <c r="N1972" i="1"/>
  <c r="L1971" i="1" a="1"/>
  <c r="L1971" i="1" s="1"/>
  <c r="O1976" i="1" a="1"/>
  <c r="O1976" i="1"/>
  <c r="N1976" i="1" a="1"/>
  <c r="N1976" i="1"/>
  <c r="M1976" i="1" a="1"/>
  <c r="M1976" i="1"/>
  <c r="L1976" i="1" a="1"/>
  <c r="L1976" i="1" s="1"/>
  <c r="K1976" i="1" a="1"/>
  <c r="K1976" i="1" s="1"/>
  <c r="M1973" i="1" a="1"/>
  <c r="M1973" i="1" s="1"/>
  <c r="J1976" i="1" a="1"/>
  <c r="J1976" i="1"/>
  <c r="F1973" i="1" a="1"/>
  <c r="F1973" i="1"/>
  <c r="O1974" i="1" a="1"/>
  <c r="O1974" i="1" s="1"/>
  <c r="H1975" i="1" a="1"/>
  <c r="H1975" i="1"/>
  <c r="I1976" i="1" a="1"/>
  <c r="I1976" i="1"/>
  <c r="Q1975" i="1" a="1"/>
  <c r="Q1975" i="1" s="1"/>
  <c r="P1975" i="1" a="1"/>
  <c r="P1975" i="1"/>
  <c r="O1971" i="1" a="1"/>
  <c r="O1971" i="1" s="1"/>
  <c r="Q1972" i="1" a="1"/>
  <c r="Q1972" i="1" s="1"/>
  <c r="L1973" i="1" a="1"/>
  <c r="L1973" i="1" s="1"/>
  <c r="Q1974" i="1" a="1"/>
  <c r="Q1974" i="1" s="1"/>
  <c r="O1975" i="1" a="1"/>
  <c r="O1975" i="1" s="1"/>
  <c r="I1975" i="1" a="1"/>
  <c r="I1975" i="1"/>
  <c r="N1974" i="1" a="1"/>
  <c r="N1974" i="1" s="1"/>
  <c r="G1974" i="1" a="1"/>
  <c r="G1974" i="1"/>
  <c r="L1972" i="1" a="1"/>
  <c r="L1972" i="1" s="1"/>
  <c r="N1973" i="1" a="1"/>
  <c r="N1973" i="1"/>
  <c r="K1972" i="1" a="1"/>
  <c r="K1972" i="1" s="1"/>
  <c r="O1972" i="1" a="1"/>
  <c r="O1972" i="1" s="1"/>
  <c r="H1972" i="1" a="1"/>
  <c r="H1972" i="1" s="1"/>
  <c r="H1974" i="1" a="1"/>
  <c r="H1974" i="1" s="1"/>
  <c r="L1975" i="1" a="1"/>
  <c r="L1975" i="1"/>
  <c r="O1973" i="1" a="1"/>
  <c r="O1973" i="1" s="1"/>
  <c r="J1969" i="1" a="1"/>
  <c r="J1969" i="1"/>
  <c r="Q1968" i="1" a="1"/>
  <c r="Q1968" i="1"/>
  <c r="P1968" i="1" a="1"/>
  <c r="P1968" i="1"/>
  <c r="O1966" i="1" a="1"/>
  <c r="O1966" i="1" s="1"/>
  <c r="G1967" i="1" a="1"/>
  <c r="G1967" i="1" s="1"/>
  <c r="F1967" i="1" a="1"/>
  <c r="F1967" i="1" s="1"/>
  <c r="Q1966" i="1" a="1"/>
  <c r="Q1966" i="1"/>
  <c r="L1966" i="1" a="1"/>
  <c r="L1966" i="1"/>
  <c r="G1971" i="1" a="1"/>
  <c r="G1971" i="1" s="1"/>
  <c r="O1967" i="1" a="1"/>
  <c r="O1967" i="1"/>
  <c r="F1969" i="1" a="1"/>
  <c r="F1969" i="1"/>
  <c r="M1970" i="1" a="1"/>
  <c r="M1970" i="1" s="1"/>
  <c r="L1968" i="1" a="1"/>
  <c r="L1968" i="1"/>
  <c r="N1966" i="1" a="1"/>
  <c r="N1966" i="1" s="1"/>
  <c r="L1967" i="1" a="1"/>
  <c r="L1967" i="1" s="1"/>
  <c r="I1968" i="1" a="1"/>
  <c r="I1968" i="1" s="1"/>
  <c r="J1966" i="1" a="1"/>
  <c r="J1966" i="1" s="1"/>
  <c r="N1970" i="1" a="1"/>
  <c r="N1970" i="1" s="1"/>
  <c r="Q1969" i="1" a="1"/>
  <c r="Q1969" i="1" s="1"/>
  <c r="L1969" i="1" a="1"/>
  <c r="L1969" i="1" s="1"/>
  <c r="N1968" i="1" a="1"/>
  <c r="N1968" i="1"/>
  <c r="H1967" i="1" a="1"/>
  <c r="H1967" i="1" s="1"/>
  <c r="I1966" i="1" a="1"/>
  <c r="I1966" i="1"/>
  <c r="O1970" i="1" a="1"/>
  <c r="O1970" i="1" s="1"/>
  <c r="M1968" i="1" a="1"/>
  <c r="M1968" i="1" s="1"/>
  <c r="I1969" i="1" a="1"/>
  <c r="I1969" i="1" s="1"/>
  <c r="F1968" i="1" a="1"/>
  <c r="F1968" i="1" s="1"/>
  <c r="K1966" i="1" a="1"/>
  <c r="K1966" i="1"/>
  <c r="M1967" i="1" a="1"/>
  <c r="M1967" i="1" s="1"/>
  <c r="N1967" i="1" a="1"/>
  <c r="N1967" i="1"/>
  <c r="P1970" i="1" a="1"/>
  <c r="P1970" i="1"/>
  <c r="J1970" i="1" a="1"/>
  <c r="J1970" i="1"/>
  <c r="I1970" i="1" a="1"/>
  <c r="I1970" i="1" s="1"/>
  <c r="K1969" i="1" a="1"/>
  <c r="K1969" i="1"/>
  <c r="H1968" i="1" a="1"/>
  <c r="H1968" i="1" s="1"/>
  <c r="P1969" i="1" a="1"/>
  <c r="P1969" i="1"/>
  <c r="O1969" i="1" a="1"/>
  <c r="O1969" i="1"/>
  <c r="H1966" i="1" a="1"/>
  <c r="H1966" i="1" s="1"/>
  <c r="M1969" i="1" a="1"/>
  <c r="M1969" i="1"/>
  <c r="G1969" i="1" a="1"/>
  <c r="G1969" i="1"/>
  <c r="J1968" i="1" a="1"/>
  <c r="J1968" i="1" s="1"/>
  <c r="G1968" i="1" a="1"/>
  <c r="G1968" i="1"/>
  <c r="J1967" i="1" a="1"/>
  <c r="J1967" i="1" s="1"/>
  <c r="P1967" i="1" a="1"/>
  <c r="P1967" i="1" s="1"/>
  <c r="N1969" i="1" a="1"/>
  <c r="N1969" i="1" s="1"/>
  <c r="P1966" i="1" a="1"/>
  <c r="P1966" i="1" s="1"/>
  <c r="H1969" i="1" a="1"/>
  <c r="H1969" i="1" s="1"/>
  <c r="O1968" i="1" a="1"/>
  <c r="O1968" i="1" s="1"/>
  <c r="K1971" i="1" a="1"/>
  <c r="K1971" i="1" s="1"/>
  <c r="J1971" i="1" a="1"/>
  <c r="J1971" i="1"/>
  <c r="F1971" i="1" a="1"/>
  <c r="F1971" i="1" s="1"/>
  <c r="M1966" i="1" a="1"/>
  <c r="M1966" i="1"/>
  <c r="H1970" i="1" a="1"/>
  <c r="H1970" i="1" s="1"/>
  <c r="Q1970" i="1" a="1"/>
  <c r="Q1970" i="1" s="1"/>
  <c r="K1967" i="1" a="1"/>
  <c r="K1967" i="1" s="1"/>
  <c r="I1967" i="1" a="1"/>
  <c r="I1967" i="1" s="1"/>
  <c r="I1971" i="1" a="1"/>
  <c r="I1971" i="1"/>
  <c r="H1971" i="1" a="1"/>
  <c r="H1971" i="1" s="1"/>
  <c r="L1970" i="1" a="1"/>
  <c r="L1970" i="1"/>
  <c r="K1970" i="1" a="1"/>
  <c r="K1970" i="1"/>
  <c r="G1970" i="1" a="1"/>
  <c r="G1970" i="1" s="1"/>
  <c r="K1968" i="1" a="1"/>
  <c r="K1968" i="1" s="1"/>
  <c r="Q1967" i="1" a="1"/>
  <c r="Q1967" i="1"/>
  <c r="F1970" i="1" a="1"/>
  <c r="F1970" i="1" s="1"/>
  <c r="I1962" i="1" a="1"/>
  <c r="I1962" i="1"/>
  <c r="L1964" i="1" a="1"/>
  <c r="L1964" i="1"/>
  <c r="P1962" i="1" a="1"/>
  <c r="P1962" i="1" s="1"/>
  <c r="M1963" i="1" a="1"/>
  <c r="M1963" i="1"/>
  <c r="I1964" i="1" a="1"/>
  <c r="I1964" i="1"/>
  <c r="J1964" i="1" a="1"/>
  <c r="J1964" i="1" s="1"/>
  <c r="N1963" i="1" a="1"/>
  <c r="N1963" i="1"/>
  <c r="G1964" i="1" a="1"/>
  <c r="G1964" i="1" s="1"/>
  <c r="L1963" i="1" a="1"/>
  <c r="L1963" i="1" s="1"/>
  <c r="O1963" i="1" a="1"/>
  <c r="O1963" i="1" s="1"/>
  <c r="K1963" i="1" a="1"/>
  <c r="K1963" i="1" s="1"/>
  <c r="L1962" i="1" a="1"/>
  <c r="L1962" i="1"/>
  <c r="G1962" i="1" a="1"/>
  <c r="G1962" i="1" s="1"/>
  <c r="Q1960" i="1" a="1"/>
  <c r="Q1960" i="1" s="1"/>
  <c r="K1962" i="1" a="1"/>
  <c r="K1962" i="1"/>
  <c r="I1961" i="1" a="1"/>
  <c r="I1961" i="1" s="1"/>
  <c r="M1961" i="1" a="1"/>
  <c r="M1961" i="1"/>
  <c r="K1964" i="1" a="1"/>
  <c r="K1964" i="1" s="1"/>
  <c r="H1964" i="1" a="1"/>
  <c r="H1964" i="1" s="1"/>
  <c r="L1961" i="1" a="1"/>
  <c r="L1961" i="1" s="1"/>
  <c r="N1962" i="1" a="1"/>
  <c r="N1962" i="1" s="1"/>
  <c r="K1961" i="1" a="1"/>
  <c r="K1961" i="1"/>
  <c r="Q1962" i="1" a="1"/>
  <c r="Q1962" i="1" s="1"/>
  <c r="O1965" i="1" a="1"/>
  <c r="O1965" i="1"/>
  <c r="J1961" i="1" a="1"/>
  <c r="J1961" i="1" s="1"/>
  <c r="G1966" i="1" a="1"/>
  <c r="G1966" i="1" s="1"/>
  <c r="F1966" i="1" a="1"/>
  <c r="F1966" i="1" s="1"/>
  <c r="N1961" i="1" a="1"/>
  <c r="N1961" i="1"/>
  <c r="Q1965" i="1" a="1"/>
  <c r="Q1965" i="1" s="1"/>
  <c r="N1965" i="1" a="1"/>
  <c r="N1965" i="1"/>
  <c r="G1963" i="1" a="1"/>
  <c r="G1963" i="1"/>
  <c r="F1965" i="1" a="1"/>
  <c r="F1965" i="1" s="1"/>
  <c r="J1962" i="1" a="1"/>
  <c r="J1962" i="1"/>
  <c r="O1962" i="1" a="1"/>
  <c r="O1962" i="1"/>
  <c r="F1962" i="1" a="1"/>
  <c r="F1962" i="1" s="1"/>
  <c r="M1965" i="1" a="1"/>
  <c r="M1965" i="1"/>
  <c r="L1965" i="1" a="1"/>
  <c r="L1965" i="1" s="1"/>
  <c r="G1965" i="1" a="1"/>
  <c r="G1965" i="1" s="1"/>
  <c r="Q1964" i="1" a="1"/>
  <c r="Q1964" i="1" s="1"/>
  <c r="H1961" i="1" a="1"/>
  <c r="H1961" i="1"/>
  <c r="Q1963" i="1" a="1"/>
  <c r="Q1963" i="1"/>
  <c r="P1963" i="1" a="1"/>
  <c r="P1963" i="1" s="1"/>
  <c r="I1963" i="1" a="1"/>
  <c r="I1963" i="1" s="1"/>
  <c r="F1963" i="1" a="1"/>
  <c r="F1963" i="1"/>
  <c r="P1961" i="1" a="1"/>
  <c r="P1961" i="1" s="1"/>
  <c r="P1960" i="1" a="1"/>
  <c r="P1960" i="1"/>
  <c r="H1963" i="1" a="1"/>
  <c r="H1963" i="1" s="1"/>
  <c r="H1962" i="1" a="1"/>
  <c r="H1962" i="1" s="1"/>
  <c r="Q1961" i="1" a="1"/>
  <c r="Q1961" i="1" s="1"/>
  <c r="O1961" i="1" a="1"/>
  <c r="O1961" i="1" s="1"/>
  <c r="M1964" i="1" a="1"/>
  <c r="M1964" i="1"/>
  <c r="F1964" i="1" a="1"/>
  <c r="F1964" i="1" s="1"/>
  <c r="J1963" i="1" a="1"/>
  <c r="J1963" i="1" s="1"/>
  <c r="M1962" i="1" a="1"/>
  <c r="M1962" i="1"/>
  <c r="G1961" i="1" a="1"/>
  <c r="G1961" i="1" s="1"/>
  <c r="J1965" i="1" a="1"/>
  <c r="J1965" i="1" s="1"/>
  <c r="P1965" i="1" a="1"/>
  <c r="P1965" i="1"/>
  <c r="P1964" i="1" a="1"/>
  <c r="P1964" i="1"/>
  <c r="N1964" i="1" a="1"/>
  <c r="N1964" i="1"/>
  <c r="K1965" i="1" a="1"/>
  <c r="K1965" i="1" s="1"/>
  <c r="I1965" i="1" a="1"/>
  <c r="I1965" i="1" s="1"/>
  <c r="F1961" i="1" a="1"/>
  <c r="F1961" i="1"/>
  <c r="H1965" i="1" a="1"/>
  <c r="H1965" i="1"/>
  <c r="O1964" i="1" a="1"/>
  <c r="O1964" i="1" s="1"/>
  <c r="Q1958" i="1" a="1"/>
  <c r="Q1958" i="1"/>
  <c r="H1956" i="1" a="1"/>
  <c r="H1956" i="1" s="1"/>
  <c r="O1955" i="1" a="1"/>
  <c r="O1955" i="1" s="1"/>
  <c r="K1959" i="1" a="1"/>
  <c r="K1959" i="1"/>
  <c r="J1957" i="1" a="1"/>
  <c r="J1957" i="1"/>
  <c r="G1959" i="1" a="1"/>
  <c r="G1959" i="1"/>
  <c r="P1956" i="1" a="1"/>
  <c r="P1956" i="1" s="1"/>
  <c r="O1958" i="1" a="1"/>
  <c r="O1958" i="1" s="1"/>
  <c r="K1958" i="1" a="1"/>
  <c r="K1958" i="1"/>
  <c r="H1958" i="1" a="1"/>
  <c r="H1958" i="1" s="1"/>
  <c r="G1958" i="1" a="1"/>
  <c r="G1958" i="1"/>
  <c r="M1957" i="1" a="1"/>
  <c r="M1957" i="1" s="1"/>
  <c r="F1956" i="1" a="1"/>
  <c r="F1956" i="1" s="1"/>
  <c r="G1957" i="1" a="1"/>
  <c r="G1957" i="1" s="1"/>
  <c r="M1955" i="1" a="1"/>
  <c r="M1955" i="1" s="1"/>
  <c r="M1956" i="1" a="1"/>
  <c r="M1956" i="1"/>
  <c r="K1956" i="1" a="1"/>
  <c r="K1956" i="1" s="1"/>
  <c r="I1956" i="1" a="1"/>
  <c r="I1956" i="1" s="1"/>
  <c r="O1960" i="1" a="1"/>
  <c r="O1960" i="1"/>
  <c r="N1960" i="1" a="1"/>
  <c r="N1960" i="1" s="1"/>
  <c r="K1960" i="1" a="1"/>
  <c r="K1960" i="1" s="1"/>
  <c r="L1959" i="1" a="1"/>
  <c r="L1959" i="1"/>
  <c r="J1958" i="1" a="1"/>
  <c r="J1958" i="1"/>
  <c r="M1960" i="1" a="1"/>
  <c r="M1960" i="1"/>
  <c r="L1960" i="1" a="1"/>
  <c r="L1960" i="1" s="1"/>
  <c r="I1959" i="1" a="1"/>
  <c r="I1959" i="1" s="1"/>
  <c r="Q1956" i="1" a="1"/>
  <c r="Q1956" i="1"/>
  <c r="I1958" i="1" a="1"/>
  <c r="I1958" i="1"/>
  <c r="O1957" i="1" a="1"/>
  <c r="O1957" i="1" s="1"/>
  <c r="O1956" i="1" a="1"/>
  <c r="O1956" i="1"/>
  <c r="J1960" i="1" a="1"/>
  <c r="J1960" i="1" s="1"/>
  <c r="I1960" i="1" a="1"/>
  <c r="I1960" i="1" s="1"/>
  <c r="G1960" i="1" a="1"/>
  <c r="G1960" i="1"/>
  <c r="H1960" i="1" a="1"/>
  <c r="H1960" i="1"/>
  <c r="J1956" i="1" a="1"/>
  <c r="J1956" i="1"/>
  <c r="N1955" i="1" a="1"/>
  <c r="N1955" i="1" s="1"/>
  <c r="F1960" i="1" a="1"/>
  <c r="F1960" i="1" s="1"/>
  <c r="Q1959" i="1" a="1"/>
  <c r="Q1959" i="1"/>
  <c r="P1959" i="1" a="1"/>
  <c r="P1959" i="1" s="1"/>
  <c r="O1959" i="1" a="1"/>
  <c r="O1959" i="1"/>
  <c r="F1959" i="1" a="1"/>
  <c r="F1959" i="1" s="1"/>
  <c r="L1956" i="1" a="1"/>
  <c r="L1956" i="1" s="1"/>
  <c r="N1959" i="1" a="1"/>
  <c r="N1959" i="1" s="1"/>
  <c r="H1959" i="1" a="1"/>
  <c r="H1959" i="1" s="1"/>
  <c r="N1958" i="1" a="1"/>
  <c r="N1958" i="1" s="1"/>
  <c r="L1955" i="1" a="1"/>
  <c r="L1955" i="1" s="1"/>
  <c r="N1956" i="1" a="1"/>
  <c r="N1956" i="1" s="1"/>
  <c r="Q1957" i="1" a="1"/>
  <c r="Q1957" i="1"/>
  <c r="P1957" i="1" a="1"/>
  <c r="P1957" i="1" s="1"/>
  <c r="H1957" i="1" a="1"/>
  <c r="H1957" i="1" s="1"/>
  <c r="J1959" i="1" a="1"/>
  <c r="J1959" i="1"/>
  <c r="P1958" i="1" a="1"/>
  <c r="P1958" i="1"/>
  <c r="G1956" i="1" a="1"/>
  <c r="G1956" i="1"/>
  <c r="M1958" i="1" a="1"/>
  <c r="M1958" i="1" s="1"/>
  <c r="L1958" i="1" a="1"/>
  <c r="L1958" i="1" s="1"/>
  <c r="F1958" i="1" a="1"/>
  <c r="F1958" i="1"/>
  <c r="N1957" i="1" a="1"/>
  <c r="N1957" i="1"/>
  <c r="L1957" i="1" a="1"/>
  <c r="L1957" i="1" s="1"/>
  <c r="Q1955" i="1" a="1"/>
  <c r="Q1955" i="1" s="1"/>
  <c r="P1955" i="1" a="1"/>
  <c r="P1955" i="1"/>
  <c r="I1957" i="1" a="1"/>
  <c r="I1957" i="1" s="1"/>
  <c r="F1957" i="1" a="1"/>
  <c r="F1957" i="1"/>
  <c r="M1959" i="1" a="1"/>
  <c r="M1959" i="1"/>
  <c r="K1957" i="1" a="1"/>
  <c r="K1957" i="1"/>
  <c r="L1951" i="1" a="1"/>
  <c r="L1951" i="1" s="1"/>
  <c r="G1950" i="1" a="1"/>
  <c r="G1950" i="1" s="1"/>
  <c r="J1951" i="1" a="1"/>
  <c r="J1951" i="1"/>
  <c r="G1951" i="1" a="1"/>
  <c r="G1951" i="1" s="1"/>
  <c r="P1949" i="1" a="1"/>
  <c r="P1949" i="1"/>
  <c r="J1950" i="1" a="1"/>
  <c r="J1950" i="1" s="1"/>
  <c r="Q1950" i="1" a="1"/>
  <c r="Q1950" i="1" s="1"/>
  <c r="N1953" i="1" a="1"/>
  <c r="N1953" i="1" s="1"/>
  <c r="F1952" i="1" a="1"/>
  <c r="F1952" i="1" s="1"/>
  <c r="M1951" i="1" a="1"/>
  <c r="M1951" i="1"/>
  <c r="F1950" i="1" a="1"/>
  <c r="F1950" i="1" s="1"/>
  <c r="P1952" i="1" a="1"/>
  <c r="P1952" i="1" s="1"/>
  <c r="N1952" i="1" a="1"/>
  <c r="N1952" i="1" s="1"/>
  <c r="Q1949" i="1" a="1"/>
  <c r="Q1949" i="1" s="1"/>
  <c r="H1950" i="1" a="1"/>
  <c r="H1950" i="1" s="1"/>
  <c r="O1953" i="1" a="1"/>
  <c r="O1953" i="1"/>
  <c r="P1950" i="1" a="1"/>
  <c r="P1950" i="1"/>
  <c r="L1953" i="1" a="1"/>
  <c r="L1953" i="1"/>
  <c r="J1953" i="1" a="1"/>
  <c r="J1953" i="1" s="1"/>
  <c r="L1950" i="1" a="1"/>
  <c r="L1950" i="1" s="1"/>
  <c r="G1953" i="1" a="1"/>
  <c r="G1953" i="1"/>
  <c r="K1951" i="1" a="1"/>
  <c r="K1951" i="1"/>
  <c r="O1949" i="1" a="1"/>
  <c r="O1949" i="1" s="1"/>
  <c r="J1952" i="1" a="1"/>
  <c r="J1952" i="1" s="1"/>
  <c r="Q1951" i="1" a="1"/>
  <c r="Q1951" i="1"/>
  <c r="P1951" i="1" a="1"/>
  <c r="P1951" i="1" s="1"/>
  <c r="N1949" i="1" a="1"/>
  <c r="N1949" i="1"/>
  <c r="M1949" i="1" a="1"/>
  <c r="M1949" i="1"/>
  <c r="L1952" i="1" a="1"/>
  <c r="L1952" i="1"/>
  <c r="K1950" i="1" a="1"/>
  <c r="K1950" i="1" s="1"/>
  <c r="O1952" i="1" a="1"/>
  <c r="O1952" i="1" s="1"/>
  <c r="O1951" i="1" a="1"/>
  <c r="O1951" i="1"/>
  <c r="I1951" i="1" a="1"/>
  <c r="I1951" i="1" s="1"/>
  <c r="O1950" i="1" a="1"/>
  <c r="O1950" i="1"/>
  <c r="L1949" i="1" a="1"/>
  <c r="L1949" i="1" s="1"/>
  <c r="H1955" i="1" a="1"/>
  <c r="H1955" i="1" s="1"/>
  <c r="K1955" i="1" a="1"/>
  <c r="K1955" i="1" s="1"/>
  <c r="J1955" i="1" a="1"/>
  <c r="J1955" i="1" s="1"/>
  <c r="P1953" i="1" a="1"/>
  <c r="P1953" i="1"/>
  <c r="I1953" i="1" a="1"/>
  <c r="I1953" i="1" s="1"/>
  <c r="Q1952" i="1" a="1"/>
  <c r="Q1952" i="1" s="1"/>
  <c r="H1953" i="1" a="1"/>
  <c r="H1953" i="1" s="1"/>
  <c r="F1953" i="1" a="1"/>
  <c r="F1953" i="1" s="1"/>
  <c r="I1950" i="1" a="1"/>
  <c r="I1950" i="1" s="1"/>
  <c r="K1952" i="1" a="1"/>
  <c r="K1952" i="1"/>
  <c r="I1955" i="1" a="1"/>
  <c r="I1955" i="1"/>
  <c r="F1955" i="1" a="1"/>
  <c r="F1955" i="1"/>
  <c r="H1951" i="1" a="1"/>
  <c r="H1951" i="1" s="1"/>
  <c r="H1952" i="1" a="1"/>
  <c r="H1952" i="1" s="1"/>
  <c r="G1955" i="1" a="1"/>
  <c r="G1955" i="1"/>
  <c r="I1952" i="1" a="1"/>
  <c r="I1952" i="1" s="1"/>
  <c r="N1950" i="1" a="1"/>
  <c r="N1950" i="1" s="1"/>
  <c r="N1951" i="1" a="1"/>
  <c r="N1951" i="1" s="1"/>
  <c r="Q1953" i="1" a="1"/>
  <c r="Q1953" i="1"/>
  <c r="M1953" i="1" a="1"/>
  <c r="M1953" i="1" s="1"/>
  <c r="M1950" i="1" a="1"/>
  <c r="M1950" i="1"/>
  <c r="G1952" i="1" a="1"/>
  <c r="G1952" i="1"/>
  <c r="F1951" i="1" a="1"/>
  <c r="F1951" i="1"/>
  <c r="K1953" i="1" a="1"/>
  <c r="K1953" i="1" s="1"/>
  <c r="M1952" i="1" a="1"/>
  <c r="M1952" i="1" s="1"/>
  <c r="K1944" i="1" a="1"/>
  <c r="K1944" i="1"/>
  <c r="K1948" i="1" a="1"/>
  <c r="K1948" i="1" s="1"/>
  <c r="I1948" i="1" a="1"/>
  <c r="I1948" i="1"/>
  <c r="G1948" i="1" a="1"/>
  <c r="G1948" i="1" s="1"/>
  <c r="O1946" i="1" a="1"/>
  <c r="O1946" i="1" s="1"/>
  <c r="Q1945" i="1" a="1"/>
  <c r="Q1945" i="1"/>
  <c r="N1944" i="1" a="1"/>
  <c r="N1944" i="1" s="1"/>
  <c r="J1946" i="1" a="1"/>
  <c r="J1946" i="1"/>
  <c r="L1947" i="1" a="1"/>
  <c r="L1947" i="1" s="1"/>
  <c r="H1944" i="1" a="1"/>
  <c r="H1944" i="1" s="1"/>
  <c r="K1946" i="1" a="1"/>
  <c r="K1946" i="1" s="1"/>
  <c r="G1949" i="1" a="1"/>
  <c r="G1949" i="1" s="1"/>
  <c r="F1949" i="1" a="1"/>
  <c r="F1949" i="1" s="1"/>
  <c r="P1948" i="1" a="1"/>
  <c r="P1948" i="1"/>
  <c r="O1944" i="1" a="1"/>
  <c r="O1944" i="1"/>
  <c r="P1944" i="1" a="1"/>
  <c r="P1944" i="1"/>
  <c r="I1946" i="1" a="1"/>
  <c r="I1946" i="1" s="1"/>
  <c r="O1948" i="1" a="1"/>
  <c r="O1948" i="1" s="1"/>
  <c r="N1948" i="1" a="1"/>
  <c r="N1948" i="1" s="1"/>
  <c r="M1948" i="1" a="1"/>
  <c r="M1948" i="1" s="1"/>
  <c r="H1948" i="1" a="1"/>
  <c r="H1948" i="1" s="1"/>
  <c r="F1948" i="1" a="1"/>
  <c r="F1948" i="1" s="1"/>
  <c r="Q1946" i="1" a="1"/>
  <c r="Q1946" i="1"/>
  <c r="P1947" i="1" a="1"/>
  <c r="P1947" i="1" s="1"/>
  <c r="O1945" i="1" a="1"/>
  <c r="O1945" i="1"/>
  <c r="M1944" i="1" a="1"/>
  <c r="M1944" i="1"/>
  <c r="O1947" i="1" a="1"/>
  <c r="O1947" i="1"/>
  <c r="L1946" i="1" a="1"/>
  <c r="L1946" i="1" s="1"/>
  <c r="L1944" i="1" a="1"/>
  <c r="L1944" i="1" s="1"/>
  <c r="K1947" i="1" a="1"/>
  <c r="K1947" i="1"/>
  <c r="J1948" i="1" a="1"/>
  <c r="J1948" i="1" s="1"/>
  <c r="J1947" i="1" a="1"/>
  <c r="J1947" i="1"/>
  <c r="F1945" i="1" a="1"/>
  <c r="F1945" i="1" s="1"/>
  <c r="G1945" i="1" a="1"/>
  <c r="G1945" i="1"/>
  <c r="H1946" i="1" a="1"/>
  <c r="H1946" i="1"/>
  <c r="M1945" i="1" a="1"/>
  <c r="M1945" i="1" s="1"/>
  <c r="M1947" i="1" a="1"/>
  <c r="M1947" i="1"/>
  <c r="I1947" i="1" a="1"/>
  <c r="I1947" i="1" s="1"/>
  <c r="F1946" i="1" a="1"/>
  <c r="F1946" i="1" s="1"/>
  <c r="J1945" i="1" a="1"/>
  <c r="J1945" i="1" s="1"/>
  <c r="P1945" i="1" a="1"/>
  <c r="P1945" i="1" s="1"/>
  <c r="H1945" i="1" a="1"/>
  <c r="H1945" i="1" s="1"/>
  <c r="G1947" i="1" a="1"/>
  <c r="G1947" i="1"/>
  <c r="K1945" i="1" a="1"/>
  <c r="K1945" i="1"/>
  <c r="N1945" i="1" a="1"/>
  <c r="N1945" i="1"/>
  <c r="J1944" i="1" a="1"/>
  <c r="J1944" i="1" s="1"/>
  <c r="F1947" i="1" a="1"/>
  <c r="F1947" i="1" s="1"/>
  <c r="Q1944" i="1" a="1"/>
  <c r="Q1944" i="1" s="1"/>
  <c r="P1946" i="1" a="1"/>
  <c r="P1946" i="1" s="1"/>
  <c r="N1946" i="1" a="1"/>
  <c r="N1946" i="1" s="1"/>
  <c r="H1949" i="1" a="1"/>
  <c r="H1949" i="1" s="1"/>
  <c r="Q1948" i="1" a="1"/>
  <c r="Q1948" i="1"/>
  <c r="M1946" i="1" a="1"/>
  <c r="M1946" i="1" s="1"/>
  <c r="L1945" i="1" a="1"/>
  <c r="L1945" i="1"/>
  <c r="H1947" i="1" a="1"/>
  <c r="H1947" i="1"/>
  <c r="G1946" i="1" a="1"/>
  <c r="G1946" i="1"/>
  <c r="K1949" i="1" a="1"/>
  <c r="K1949" i="1" s="1"/>
  <c r="J1949" i="1" a="1"/>
  <c r="J1949" i="1" s="1"/>
  <c r="L1948" i="1" a="1"/>
  <c r="L1948" i="1"/>
  <c r="N1947" i="1" a="1"/>
  <c r="N1947" i="1" s="1"/>
  <c r="I1949" i="1" a="1"/>
  <c r="I1949" i="1" s="1"/>
  <c r="I1944" i="1" a="1"/>
  <c r="I1944" i="1" s="1"/>
  <c r="I1945" i="1" a="1"/>
  <c r="I1945" i="1"/>
  <c r="Q1947" i="1" a="1"/>
  <c r="Q1947" i="1"/>
  <c r="I1943" i="1" a="1"/>
  <c r="I1943" i="1" s="1"/>
  <c r="H1943" i="1" a="1"/>
  <c r="H1943" i="1"/>
  <c r="G1943" i="1" a="1"/>
  <c r="G1943" i="1" s="1"/>
  <c r="Q1942" i="1" a="1"/>
  <c r="Q1942" i="1" s="1"/>
  <c r="O1939" i="1" a="1"/>
  <c r="O1939" i="1" s="1"/>
  <c r="H1939" i="1" a="1"/>
  <c r="H1939" i="1" s="1"/>
  <c r="F1943" i="1" a="1"/>
  <c r="F1943" i="1" s="1"/>
  <c r="H1942" i="1" a="1"/>
  <c r="H1942" i="1"/>
  <c r="J1941" i="1" a="1"/>
  <c r="J1941" i="1"/>
  <c r="L1940" i="1" a="1"/>
  <c r="L1940" i="1"/>
  <c r="P1942" i="1" a="1"/>
  <c r="P1942" i="1" s="1"/>
  <c r="H1941" i="1" a="1"/>
  <c r="H1941" i="1"/>
  <c r="L1942" i="1" a="1"/>
  <c r="L1942" i="1" s="1"/>
  <c r="K1942" i="1" a="1"/>
  <c r="K1942" i="1" s="1"/>
  <c r="J1942" i="1" a="1"/>
  <c r="J1942" i="1" s="1"/>
  <c r="P1938" i="1" a="1"/>
  <c r="P1938" i="1" s="1"/>
  <c r="I1942" i="1" a="1"/>
  <c r="I1942" i="1"/>
  <c r="F1942" i="1" a="1"/>
  <c r="F1942" i="1" s="1"/>
  <c r="Q1941" i="1" a="1"/>
  <c r="Q1941" i="1"/>
  <c r="J1939" i="1" a="1"/>
  <c r="J1939" i="1"/>
  <c r="O1941" i="1" a="1"/>
  <c r="O1941" i="1"/>
  <c r="M1941" i="1" a="1"/>
  <c r="M1941" i="1" s="1"/>
  <c r="K1941" i="1" a="1"/>
  <c r="K1941" i="1" s="1"/>
  <c r="Q1940" i="1" a="1"/>
  <c r="Q1940" i="1"/>
  <c r="N1939" i="1" a="1"/>
  <c r="N1939" i="1" s="1"/>
  <c r="L1941" i="1" a="1"/>
  <c r="L1941" i="1" s="1"/>
  <c r="G1941" i="1" a="1"/>
  <c r="G1941" i="1" s="1"/>
  <c r="K1940" i="1" a="1"/>
  <c r="K1940" i="1"/>
  <c r="P1939" i="1" a="1"/>
  <c r="P1939" i="1"/>
  <c r="I1939" i="1" a="1"/>
  <c r="I1939" i="1" s="1"/>
  <c r="F1940" i="1" a="1"/>
  <c r="F1940" i="1"/>
  <c r="J1940" i="1" a="1"/>
  <c r="J1940" i="1" s="1"/>
  <c r="M1942" i="1" a="1"/>
  <c r="M1942" i="1" s="1"/>
  <c r="O1940" i="1" a="1"/>
  <c r="O1940" i="1" s="1"/>
  <c r="F1939" i="1" a="1"/>
  <c r="F1939" i="1" s="1"/>
  <c r="Q1939" i="1" a="1"/>
  <c r="Q1939" i="1" s="1"/>
  <c r="O1942" i="1" a="1"/>
  <c r="O1942" i="1"/>
  <c r="N1942" i="1" a="1"/>
  <c r="N1942" i="1"/>
  <c r="G1942" i="1" a="1"/>
  <c r="G1942" i="1" s="1"/>
  <c r="P1941" i="1" a="1"/>
  <c r="P1941" i="1" s="1"/>
  <c r="M1940" i="1" a="1"/>
  <c r="M1940" i="1"/>
  <c r="N1941" i="1" a="1"/>
  <c r="N1941" i="1" s="1"/>
  <c r="P1940" i="1" a="1"/>
  <c r="P1940" i="1" s="1"/>
  <c r="G1940" i="1" a="1"/>
  <c r="G1940" i="1" s="1"/>
  <c r="M1939" i="1" a="1"/>
  <c r="M1939" i="1" s="1"/>
  <c r="F1941" i="1" a="1"/>
  <c r="F1941" i="1"/>
  <c r="I1940" i="1" a="1"/>
  <c r="I1940" i="1" s="1"/>
  <c r="Q1938" i="1" a="1"/>
  <c r="Q1938" i="1"/>
  <c r="G1944" i="1" a="1"/>
  <c r="G1944" i="1"/>
  <c r="F1944" i="1" a="1"/>
  <c r="F1944" i="1"/>
  <c r="G1939" i="1" a="1"/>
  <c r="G1939" i="1" s="1"/>
  <c r="Q1943" i="1" a="1"/>
  <c r="Q1943" i="1" s="1"/>
  <c r="P1943" i="1" a="1"/>
  <c r="P1943" i="1" s="1"/>
  <c r="N1940" i="1" a="1"/>
  <c r="N1940" i="1"/>
  <c r="H1940" i="1" a="1"/>
  <c r="H1940" i="1" s="1"/>
  <c r="L1939" i="1" a="1"/>
  <c r="L1939" i="1" s="1"/>
  <c r="O1943" i="1" a="1"/>
  <c r="O1943" i="1"/>
  <c r="N1943" i="1" a="1"/>
  <c r="N1943" i="1"/>
  <c r="M1943" i="1" a="1"/>
  <c r="M1943" i="1" s="1"/>
  <c r="K1939" i="1" a="1"/>
  <c r="K1939" i="1"/>
  <c r="I1941" i="1" a="1"/>
  <c r="I1941" i="1" s="1"/>
  <c r="L1943" i="1" a="1"/>
  <c r="L1943" i="1" s="1"/>
  <c r="K1943" i="1" a="1"/>
  <c r="K1943" i="1" s="1"/>
  <c r="J1943" i="1" a="1"/>
  <c r="J1943" i="1" s="1"/>
  <c r="O1935" i="1" a="1"/>
  <c r="O1935" i="1" s="1"/>
  <c r="O1937" i="1" a="1"/>
  <c r="O1937" i="1"/>
  <c r="H1936" i="1" a="1"/>
  <c r="H1936" i="1" s="1"/>
  <c r="Q1933" i="1" a="1"/>
  <c r="Q1933" i="1"/>
  <c r="I1937" i="1" a="1"/>
  <c r="I1937" i="1" s="1"/>
  <c r="O1934" i="1" a="1"/>
  <c r="O1934" i="1"/>
  <c r="O1933" i="1" a="1"/>
  <c r="O1933" i="1" s="1"/>
  <c r="I1935" i="1" a="1"/>
  <c r="I1935" i="1" s="1"/>
  <c r="P1935" i="1" a="1"/>
  <c r="P1935" i="1" s="1"/>
  <c r="J1935" i="1" a="1"/>
  <c r="J1935" i="1" s="1"/>
  <c r="M1933" i="1" a="1"/>
  <c r="M1933" i="1"/>
  <c r="N1933" i="1" a="1"/>
  <c r="N1933" i="1" s="1"/>
  <c r="L1935" i="1" a="1"/>
  <c r="L1935" i="1"/>
  <c r="P1934" i="1" a="1"/>
  <c r="P1934" i="1"/>
  <c r="G1938" i="1" a="1"/>
  <c r="G1938" i="1"/>
  <c r="Q1934" i="1" a="1"/>
  <c r="Q1934" i="1" s="1"/>
  <c r="O1936" i="1" a="1"/>
  <c r="O1936" i="1" s="1"/>
  <c r="M1935" i="1" a="1"/>
  <c r="M1935" i="1"/>
  <c r="M1937" i="1" a="1"/>
  <c r="M1937" i="1"/>
  <c r="M1938" i="1" a="1"/>
  <c r="M1938" i="1" s="1"/>
  <c r="L1938" i="1" a="1"/>
  <c r="L1938" i="1" s="1"/>
  <c r="L1934" i="1" a="1"/>
  <c r="L1934" i="1"/>
  <c r="L1937" i="1" a="1"/>
  <c r="L1937" i="1"/>
  <c r="H1938" i="1" a="1"/>
  <c r="H1938" i="1" s="1"/>
  <c r="K1935" i="1" a="1"/>
  <c r="K1935" i="1"/>
  <c r="G1935" i="1" a="1"/>
  <c r="G1935" i="1" s="1"/>
  <c r="N1934" i="1" a="1"/>
  <c r="N1934" i="1" s="1"/>
  <c r="F1935" i="1" a="1"/>
  <c r="F1935" i="1" s="1"/>
  <c r="P1937" i="1" a="1"/>
  <c r="P1937" i="1" s="1"/>
  <c r="N1937" i="1" a="1"/>
  <c r="N1937" i="1" s="1"/>
  <c r="K1937" i="1" a="1"/>
  <c r="K1937" i="1" s="1"/>
  <c r="J1937" i="1" a="1"/>
  <c r="J1937" i="1" s="1"/>
  <c r="F1937" i="1" a="1"/>
  <c r="F1937" i="1"/>
  <c r="Q1935" i="1" a="1"/>
  <c r="Q1935" i="1" s="1"/>
  <c r="G1936" i="1" a="1"/>
  <c r="G1936" i="1"/>
  <c r="F1934" i="1" a="1"/>
  <c r="F1934" i="1" s="1"/>
  <c r="Q1936" i="1" a="1"/>
  <c r="Q1936" i="1" s="1"/>
  <c r="N1936" i="1" a="1"/>
  <c r="N1936" i="1" s="1"/>
  <c r="L1936" i="1" a="1"/>
  <c r="L1936" i="1" s="1"/>
  <c r="J1936" i="1" a="1"/>
  <c r="J1936" i="1"/>
  <c r="M1934" i="1" a="1"/>
  <c r="M1934" i="1" s="1"/>
  <c r="L1933" i="1" a="1"/>
  <c r="L1933" i="1"/>
  <c r="I1934" i="1" a="1"/>
  <c r="I1934" i="1"/>
  <c r="J1934" i="1" a="1"/>
  <c r="J1934" i="1"/>
  <c r="G1934" i="1" a="1"/>
  <c r="G1934" i="1" s="1"/>
  <c r="K1936" i="1" a="1"/>
  <c r="K1936" i="1"/>
  <c r="I1936" i="1" a="1"/>
  <c r="I1936" i="1"/>
  <c r="H1937" i="1" a="1"/>
  <c r="H1937" i="1"/>
  <c r="F1936" i="1" a="1"/>
  <c r="F1936" i="1" s="1"/>
  <c r="K1934" i="1" a="1"/>
  <c r="K1934" i="1" s="1"/>
  <c r="O1938" i="1" a="1"/>
  <c r="O1938" i="1"/>
  <c r="N1938" i="1" a="1"/>
  <c r="N1938" i="1"/>
  <c r="N1935" i="1" a="1"/>
  <c r="N1935" i="1" s="1"/>
  <c r="G1937" i="1" a="1"/>
  <c r="G1937" i="1"/>
  <c r="Q1937" i="1" a="1"/>
  <c r="Q1937" i="1" s="1"/>
  <c r="K1938" i="1" a="1"/>
  <c r="K1938" i="1" s="1"/>
  <c r="J1938" i="1" a="1"/>
  <c r="J1938" i="1" s="1"/>
  <c r="M1936" i="1" a="1"/>
  <c r="M1936" i="1" s="1"/>
  <c r="H1934" i="1" a="1"/>
  <c r="H1934" i="1" s="1"/>
  <c r="I1938" i="1" a="1"/>
  <c r="I1938" i="1" s="1"/>
  <c r="F1938" i="1" a="1"/>
  <c r="F1938" i="1" s="1"/>
  <c r="P1933" i="1" a="1"/>
  <c r="P1933" i="1"/>
  <c r="P1936" i="1" a="1"/>
  <c r="P1936" i="1" s="1"/>
  <c r="H1935" i="1" a="1"/>
  <c r="H1935" i="1"/>
  <c r="K1929" i="1" a="1"/>
  <c r="K1929" i="1" s="1"/>
  <c r="J1928" i="1" a="1"/>
  <c r="J1928" i="1" s="1"/>
  <c r="M1928" i="1" a="1"/>
  <c r="M1928" i="1" s="1"/>
  <c r="L1931" i="1" a="1"/>
  <c r="L1931" i="1" s="1"/>
  <c r="K1931" i="1" a="1"/>
  <c r="K1931" i="1"/>
  <c r="L1930" i="1" a="1"/>
  <c r="L1930" i="1" s="1"/>
  <c r="J1931" i="1" a="1"/>
  <c r="J1931" i="1"/>
  <c r="Q1930" i="1" a="1"/>
  <c r="Q1930" i="1"/>
  <c r="O1929" i="1" a="1"/>
  <c r="O1929" i="1" s="1"/>
  <c r="N1928" i="1" a="1"/>
  <c r="N1928" i="1" s="1"/>
  <c r="P1930" i="1" a="1"/>
  <c r="P1930" i="1"/>
  <c r="M1929" i="1" a="1"/>
  <c r="M1929" i="1"/>
  <c r="M1930" i="1" a="1"/>
  <c r="M1930" i="1" s="1"/>
  <c r="F1929" i="1" a="1"/>
  <c r="F1929" i="1" s="1"/>
  <c r="I1931" i="1" a="1"/>
  <c r="I1931" i="1" s="1"/>
  <c r="N1930" i="1" a="1"/>
  <c r="N1930" i="1"/>
  <c r="J1929" i="1" a="1"/>
  <c r="J1929" i="1"/>
  <c r="K1933" i="1" a="1"/>
  <c r="K1933" i="1" s="1"/>
  <c r="J1933" i="1" a="1"/>
  <c r="J1933" i="1"/>
  <c r="I1933" i="1" a="1"/>
  <c r="I1933" i="1" s="1"/>
  <c r="J1930" i="1" a="1"/>
  <c r="J1930" i="1" s="1"/>
  <c r="F1930" i="1" a="1"/>
  <c r="F1930" i="1" s="1"/>
  <c r="L1928" i="1" a="1"/>
  <c r="L1928" i="1" s="1"/>
  <c r="H1933" i="1" a="1"/>
  <c r="H1933" i="1"/>
  <c r="M1932" i="1" a="1"/>
  <c r="M1932" i="1" s="1"/>
  <c r="G1933" i="1" a="1"/>
  <c r="G1933" i="1" s="1"/>
  <c r="F1933" i="1" a="1"/>
  <c r="F1933" i="1"/>
  <c r="Q1932" i="1" a="1"/>
  <c r="Q1932" i="1" s="1"/>
  <c r="K1932" i="1" a="1"/>
  <c r="K1932" i="1"/>
  <c r="I1929" i="1" a="1"/>
  <c r="I1929" i="1" s="1"/>
  <c r="K1928" i="1" a="1"/>
  <c r="K1928" i="1"/>
  <c r="H1932" i="1" a="1"/>
  <c r="H1932" i="1" s="1"/>
  <c r="O1928" i="1" a="1"/>
  <c r="O1928" i="1" s="1"/>
  <c r="P1932" i="1" a="1"/>
  <c r="P1932" i="1"/>
  <c r="H1931" i="1" a="1"/>
  <c r="H1931" i="1" s="1"/>
  <c r="O1932" i="1" a="1"/>
  <c r="O1932" i="1"/>
  <c r="J1932" i="1" a="1"/>
  <c r="J1932" i="1" s="1"/>
  <c r="F1932" i="1" a="1"/>
  <c r="F1932" i="1" s="1"/>
  <c r="L1929" i="1" a="1"/>
  <c r="L1929" i="1" s="1"/>
  <c r="H1930" i="1" a="1"/>
  <c r="H1930" i="1"/>
  <c r="N1931" i="1" a="1"/>
  <c r="N1931" i="1"/>
  <c r="O1930" i="1" a="1"/>
  <c r="O1930" i="1" s="1"/>
  <c r="Q1928" i="1" a="1"/>
  <c r="Q1928" i="1" s="1"/>
  <c r="I1928" i="1" a="1"/>
  <c r="I1928" i="1" s="1"/>
  <c r="H1928" i="1" a="1"/>
  <c r="H1928" i="1"/>
  <c r="L1932" i="1" a="1"/>
  <c r="L1932" i="1" s="1"/>
  <c r="N1932" i="1" a="1"/>
  <c r="N1932" i="1" s="1"/>
  <c r="I1932" i="1" a="1"/>
  <c r="I1932" i="1"/>
  <c r="P1929" i="1" a="1"/>
  <c r="P1929" i="1" s="1"/>
  <c r="G1932" i="1" a="1"/>
  <c r="G1932" i="1" s="1"/>
  <c r="Q1931" i="1" a="1"/>
  <c r="Q1931" i="1" s="1"/>
  <c r="G1931" i="1" a="1"/>
  <c r="G1931" i="1"/>
  <c r="K1930" i="1" a="1"/>
  <c r="K1930" i="1"/>
  <c r="G1930" i="1" a="1"/>
  <c r="G1930" i="1" s="1"/>
  <c r="P1928" i="1" a="1"/>
  <c r="P1928" i="1" s="1"/>
  <c r="Q1929" i="1" a="1"/>
  <c r="Q1929" i="1"/>
  <c r="P1931" i="1" a="1"/>
  <c r="P1931" i="1" s="1"/>
  <c r="O1931" i="1" a="1"/>
  <c r="O1931" i="1"/>
  <c r="H1929" i="1" a="1"/>
  <c r="H1929" i="1" s="1"/>
  <c r="F1931" i="1" a="1"/>
  <c r="F1931" i="1" s="1"/>
  <c r="N1929" i="1" a="1"/>
  <c r="N1929" i="1" s="1"/>
  <c r="G1929" i="1" a="1"/>
  <c r="G1929" i="1" s="1"/>
  <c r="M1931" i="1" a="1"/>
  <c r="M1931" i="1"/>
  <c r="I1930" i="1" a="1"/>
  <c r="I1930" i="1" s="1"/>
  <c r="P1922" i="1" a="1"/>
  <c r="P1922" i="1" s="1"/>
  <c r="O1924" i="1" a="1"/>
  <c r="O1924" i="1" s="1"/>
  <c r="K1927" i="1" a="1"/>
  <c r="K1927" i="1" s="1"/>
  <c r="P1926" i="1" a="1"/>
  <c r="P1926" i="1" s="1"/>
  <c r="L1924" i="1" a="1"/>
  <c r="L1924" i="1"/>
  <c r="O1926" i="1" a="1"/>
  <c r="O1926" i="1"/>
  <c r="N1926" i="1" a="1"/>
  <c r="N1926" i="1" s="1"/>
  <c r="K1923" i="1" a="1"/>
  <c r="K1923" i="1" s="1"/>
  <c r="M1924" i="1" a="1"/>
  <c r="M1924" i="1" s="1"/>
  <c r="Q1925" i="1" a="1"/>
  <c r="Q1925" i="1"/>
  <c r="N1924" i="1" a="1"/>
  <c r="N1924" i="1" s="1"/>
  <c r="G1927" i="1" a="1"/>
  <c r="G1927" i="1" s="1"/>
  <c r="P1924" i="1" a="1"/>
  <c r="P1924" i="1"/>
  <c r="K1924" i="1" a="1"/>
  <c r="K1924" i="1" s="1"/>
  <c r="Q1923" i="1" a="1"/>
  <c r="Q1923" i="1" s="1"/>
  <c r="F1926" i="1" a="1"/>
  <c r="F1926" i="1"/>
  <c r="G1926" i="1" a="1"/>
  <c r="G1926" i="1"/>
  <c r="J1927" i="1" a="1"/>
  <c r="J1927" i="1"/>
  <c r="O1923" i="1" a="1"/>
  <c r="O1923" i="1" s="1"/>
  <c r="M1923" i="1" a="1"/>
  <c r="M1923" i="1" s="1"/>
  <c r="L1923" i="1" a="1"/>
  <c r="L1923" i="1"/>
  <c r="J1923" i="1" a="1"/>
  <c r="J1923" i="1" s="1"/>
  <c r="I1923" i="1" a="1"/>
  <c r="I1923" i="1"/>
  <c r="K1926" i="1" a="1"/>
  <c r="K1926" i="1" s="1"/>
  <c r="L1925" i="1" a="1"/>
  <c r="L1925" i="1" s="1"/>
  <c r="N1925" i="1" a="1"/>
  <c r="N1925" i="1" s="1"/>
  <c r="M1925" i="1" a="1"/>
  <c r="M1925" i="1" s="1"/>
  <c r="G1923" i="1" a="1"/>
  <c r="G1923" i="1"/>
  <c r="I1927" i="1" a="1"/>
  <c r="I1927" i="1" s="1"/>
  <c r="H1927" i="1" a="1"/>
  <c r="H1927" i="1" s="1"/>
  <c r="P1923" i="1" a="1"/>
  <c r="P1923" i="1" s="1"/>
  <c r="F1927" i="1" a="1"/>
  <c r="F1927" i="1" s="1"/>
  <c r="Q1922" i="1" a="1"/>
  <c r="Q1922" i="1" s="1"/>
  <c r="I1926" i="1" a="1"/>
  <c r="I1926" i="1"/>
  <c r="F1925" i="1" a="1"/>
  <c r="F1925" i="1"/>
  <c r="F1924" i="1" a="1"/>
  <c r="F1924" i="1"/>
  <c r="L1926" i="1" a="1"/>
  <c r="L1926" i="1" s="1"/>
  <c r="J1926" i="1" a="1"/>
  <c r="J1926" i="1" s="1"/>
  <c r="H1925" i="1" a="1"/>
  <c r="H1925" i="1"/>
  <c r="H1924" i="1" a="1"/>
  <c r="H1924" i="1" s="1"/>
  <c r="O1925" i="1" a="1"/>
  <c r="O1925" i="1" s="1"/>
  <c r="J1925" i="1" a="1"/>
  <c r="J1925" i="1"/>
  <c r="Q1924" i="1" a="1"/>
  <c r="Q1924" i="1" s="1"/>
  <c r="J1924" i="1" a="1"/>
  <c r="J1924" i="1" s="1"/>
  <c r="N1923" i="1" a="1"/>
  <c r="N1923" i="1"/>
  <c r="M1926" i="1" a="1"/>
  <c r="M1926" i="1"/>
  <c r="G1925" i="1" a="1"/>
  <c r="G1925" i="1"/>
  <c r="G1924" i="1" a="1"/>
  <c r="G1924" i="1" s="1"/>
  <c r="I1925" i="1" a="1"/>
  <c r="I1925" i="1" s="1"/>
  <c r="I1924" i="1" a="1"/>
  <c r="I1924" i="1" s="1"/>
  <c r="G1928" i="1" a="1"/>
  <c r="G1928" i="1" s="1"/>
  <c r="H1926" i="1" a="1"/>
  <c r="H1926" i="1"/>
  <c r="P1925" i="1" a="1"/>
  <c r="P1925" i="1" s="1"/>
  <c r="K1925" i="1" a="1"/>
  <c r="K1925" i="1" s="1"/>
  <c r="F1923" i="1" a="1"/>
  <c r="F1923" i="1" s="1"/>
  <c r="Q1926" i="1" a="1"/>
  <c r="Q1926" i="1" s="1"/>
  <c r="F1928" i="1" a="1"/>
  <c r="F1928" i="1" s="1"/>
  <c r="L1927" i="1" a="1"/>
  <c r="L1927" i="1" s="1"/>
  <c r="Q1927" i="1" a="1"/>
  <c r="Q1927" i="1" s="1"/>
  <c r="P1927" i="1" a="1"/>
  <c r="P1927" i="1" s="1"/>
  <c r="O1927" i="1" a="1"/>
  <c r="O1927" i="1" s="1"/>
  <c r="N1927" i="1" a="1"/>
  <c r="N1927" i="1" s="1"/>
  <c r="M1927" i="1" a="1"/>
  <c r="M1927" i="1"/>
  <c r="H1923" i="1" a="1"/>
  <c r="H1923" i="1"/>
  <c r="F1920" i="1" a="1"/>
  <c r="F1920" i="1"/>
  <c r="O1918" i="1" a="1"/>
  <c r="O1918" i="1" s="1"/>
  <c r="L1918" i="1" a="1"/>
  <c r="L1918" i="1" s="1"/>
  <c r="Q1917" i="1" a="1"/>
  <c r="Q1917" i="1"/>
  <c r="F1919" i="1" a="1"/>
  <c r="F1919" i="1" s="1"/>
  <c r="N1917" i="1" a="1"/>
  <c r="N1917" i="1" s="1"/>
  <c r="L1920" i="1" a="1"/>
  <c r="L1920" i="1" s="1"/>
  <c r="M1917" i="1" a="1"/>
  <c r="M1917" i="1"/>
  <c r="K1918" i="1" a="1"/>
  <c r="K1918" i="1" s="1"/>
  <c r="P1921" i="1" a="1"/>
  <c r="P1921" i="1"/>
  <c r="N1920" i="1" a="1"/>
  <c r="N1920" i="1"/>
  <c r="P1920" i="1" a="1"/>
  <c r="P1920" i="1"/>
  <c r="M1920" i="1" a="1"/>
  <c r="M1920" i="1" s="1"/>
  <c r="G1920" i="1" a="1"/>
  <c r="G1920" i="1" s="1"/>
  <c r="L1917" i="1" a="1"/>
  <c r="L1917" i="1" s="1"/>
  <c r="Q1918" i="1" a="1"/>
  <c r="Q1918" i="1"/>
  <c r="Q1920" i="1" a="1"/>
  <c r="Q1920" i="1"/>
  <c r="I1919" i="1" a="1"/>
  <c r="I1919" i="1" s="1"/>
  <c r="K1919" i="1" a="1"/>
  <c r="K1919" i="1" s="1"/>
  <c r="O1922" i="1" a="1"/>
  <c r="O1922" i="1" s="1"/>
  <c r="N1922" i="1" a="1"/>
  <c r="N1922" i="1" s="1"/>
  <c r="L1922" i="1" a="1"/>
  <c r="L1922" i="1"/>
  <c r="I1922" i="1" a="1"/>
  <c r="I1922" i="1" s="1"/>
  <c r="L1921" i="1" a="1"/>
  <c r="L1921" i="1" s="1"/>
  <c r="O1920" i="1" a="1"/>
  <c r="O1920" i="1" s="1"/>
  <c r="K1920" i="1" a="1"/>
  <c r="K1920" i="1" s="1"/>
  <c r="I1918" i="1" a="1"/>
  <c r="I1918" i="1" s="1"/>
  <c r="J1920" i="1" a="1"/>
  <c r="J1920" i="1"/>
  <c r="H1919" i="1" a="1"/>
  <c r="H1919" i="1"/>
  <c r="O1917" i="1" a="1"/>
  <c r="O1917" i="1" s="1"/>
  <c r="H1922" i="1" a="1"/>
  <c r="H1922" i="1" s="1"/>
  <c r="M1919" i="1" a="1"/>
  <c r="M1919" i="1" s="1"/>
  <c r="P1919" i="1" a="1"/>
  <c r="P1919" i="1"/>
  <c r="O1921" i="1" a="1"/>
  <c r="O1921" i="1" s="1"/>
  <c r="N1918" i="1" a="1"/>
  <c r="N1918" i="1" s="1"/>
  <c r="J1921" i="1" a="1"/>
  <c r="J1921" i="1" s="1"/>
  <c r="G1922" i="1" a="1"/>
  <c r="G1922" i="1"/>
  <c r="P1917" i="1" a="1"/>
  <c r="P1917" i="1" s="1"/>
  <c r="Q1921" i="1" a="1"/>
  <c r="Q1921" i="1"/>
  <c r="M1921" i="1" a="1"/>
  <c r="M1921" i="1"/>
  <c r="J1919" i="1" a="1"/>
  <c r="J1919" i="1"/>
  <c r="G1921" i="1" a="1"/>
  <c r="G1921" i="1" s="1"/>
  <c r="N1919" i="1" a="1"/>
  <c r="N1919" i="1" s="1"/>
  <c r="L1919" i="1" a="1"/>
  <c r="L1919" i="1" s="1"/>
  <c r="K1921" i="1" a="1"/>
  <c r="K1921" i="1"/>
  <c r="J1918" i="1" a="1"/>
  <c r="J1918" i="1"/>
  <c r="P1918" i="1" a="1"/>
  <c r="P1918" i="1" s="1"/>
  <c r="I1921" i="1" a="1"/>
  <c r="I1921" i="1"/>
  <c r="M1918" i="1" a="1"/>
  <c r="M1918" i="1" s="1"/>
  <c r="G1918" i="1" a="1"/>
  <c r="G1918" i="1" s="1"/>
  <c r="H1921" i="1" a="1"/>
  <c r="H1921" i="1"/>
  <c r="H1918" i="1" a="1"/>
  <c r="H1918" i="1" s="1"/>
  <c r="H1920" i="1" a="1"/>
  <c r="H1920" i="1" s="1"/>
  <c r="F1921" i="1" a="1"/>
  <c r="F1921" i="1" s="1"/>
  <c r="Q1919" i="1" a="1"/>
  <c r="Q1919" i="1" s="1"/>
  <c r="O1919" i="1" a="1"/>
  <c r="O1919" i="1"/>
  <c r="M1922" i="1" a="1"/>
  <c r="M1922" i="1"/>
  <c r="K1922" i="1" a="1"/>
  <c r="K1922" i="1"/>
  <c r="G1919" i="1" a="1"/>
  <c r="G1919" i="1"/>
  <c r="J1922" i="1" a="1"/>
  <c r="J1922" i="1" s="1"/>
  <c r="F1922" i="1" a="1"/>
  <c r="F1922" i="1"/>
  <c r="F1918" i="1" a="1"/>
  <c r="F1918" i="1"/>
  <c r="N1921" i="1" a="1"/>
  <c r="N1921" i="1" s="1"/>
  <c r="I1920" i="1" a="1"/>
  <c r="I1920" i="1" s="1"/>
  <c r="F1913" i="1" a="1"/>
  <c r="F1913" i="1" s="1"/>
  <c r="O1914" i="1" a="1"/>
  <c r="O1914" i="1"/>
  <c r="J1914" i="1" a="1"/>
  <c r="J1914" i="1" s="1"/>
  <c r="H1917" i="1" a="1"/>
  <c r="H1917" i="1"/>
  <c r="I1916" i="1" a="1"/>
  <c r="I1916" i="1"/>
  <c r="L1914" i="1" a="1"/>
  <c r="L1914" i="1"/>
  <c r="G1917" i="1" a="1"/>
  <c r="G1917" i="1" s="1"/>
  <c r="P1913" i="1" a="1"/>
  <c r="P1913" i="1" s="1"/>
  <c r="Q1913" i="1" a="1"/>
  <c r="Q1913" i="1" s="1"/>
  <c r="H1915" i="1" a="1"/>
  <c r="H1915" i="1" s="1"/>
  <c r="O1913" i="1" a="1"/>
  <c r="O1913" i="1" s="1"/>
  <c r="H1912" i="1" a="1"/>
  <c r="H1912" i="1" s="1"/>
  <c r="F1917" i="1" a="1"/>
  <c r="F1917" i="1" s="1"/>
  <c r="Q1916" i="1" a="1"/>
  <c r="Q1916" i="1"/>
  <c r="M1916" i="1" a="1"/>
  <c r="M1916" i="1" s="1"/>
  <c r="M1912" i="1" a="1"/>
  <c r="M1912" i="1"/>
  <c r="M1915" i="1" a="1"/>
  <c r="M1915" i="1" s="1"/>
  <c r="L1916" i="1" a="1"/>
  <c r="L1916" i="1" s="1"/>
  <c r="P1915" i="1" a="1"/>
  <c r="P1915" i="1" s="1"/>
  <c r="F1915" i="1" a="1"/>
  <c r="F1915" i="1" s="1"/>
  <c r="Q1914" i="1" a="1"/>
  <c r="Q1914" i="1"/>
  <c r="H1914" i="1" a="1"/>
  <c r="H1914" i="1"/>
  <c r="J1912" i="1" a="1"/>
  <c r="J1912" i="1"/>
  <c r="H1916" i="1" a="1"/>
  <c r="H1916" i="1" s="1"/>
  <c r="K1914" i="1" a="1"/>
  <c r="K1914" i="1" s="1"/>
  <c r="P1916" i="1" a="1"/>
  <c r="P1916" i="1" s="1"/>
  <c r="K1916" i="1" a="1"/>
  <c r="K1916" i="1" s="1"/>
  <c r="J1916" i="1" a="1"/>
  <c r="J1916" i="1" s="1"/>
  <c r="O1916" i="1" a="1"/>
  <c r="O1916" i="1" s="1"/>
  <c r="N1916" i="1" a="1"/>
  <c r="N1916" i="1" s="1"/>
  <c r="G1916" i="1" a="1"/>
  <c r="G1916" i="1"/>
  <c r="F1916" i="1" a="1"/>
  <c r="F1916" i="1" s="1"/>
  <c r="O1915" i="1" a="1"/>
  <c r="O1915" i="1"/>
  <c r="L1915" i="1" a="1"/>
  <c r="L1915" i="1"/>
  <c r="J1915" i="1" a="1"/>
  <c r="J1915" i="1"/>
  <c r="N1912" i="1" a="1"/>
  <c r="N1912" i="1" s="1"/>
  <c r="I1915" i="1" a="1"/>
  <c r="I1915" i="1" s="1"/>
  <c r="N1914" i="1" a="1"/>
  <c r="N1914" i="1"/>
  <c r="F1914" i="1" a="1"/>
  <c r="F1914" i="1" s="1"/>
  <c r="P1912" i="1" a="1"/>
  <c r="P1912" i="1"/>
  <c r="L1913" i="1" a="1"/>
  <c r="L1913" i="1" s="1"/>
  <c r="G1913" i="1" a="1"/>
  <c r="G1913" i="1"/>
  <c r="J1913" i="1" a="1"/>
  <c r="J1913" i="1" s="1"/>
  <c r="I1913" i="1" a="1"/>
  <c r="I1913" i="1" s="1"/>
  <c r="G1914" i="1" a="1"/>
  <c r="G1914" i="1"/>
  <c r="K1913" i="1" a="1"/>
  <c r="K1913" i="1" s="1"/>
  <c r="N1913" i="1" a="1"/>
  <c r="N1913" i="1" s="1"/>
  <c r="O1912" i="1" a="1"/>
  <c r="O1912" i="1" s="1"/>
  <c r="K1912" i="1" a="1"/>
  <c r="K1912" i="1" s="1"/>
  <c r="Q1912" i="1" a="1"/>
  <c r="Q1912" i="1" s="1"/>
  <c r="K1917" i="1" a="1"/>
  <c r="K1917" i="1"/>
  <c r="J1917" i="1" a="1"/>
  <c r="J1917" i="1"/>
  <c r="I1912" i="1" a="1"/>
  <c r="I1912" i="1" s="1"/>
  <c r="I1917" i="1" a="1"/>
  <c r="I1917" i="1" s="1"/>
  <c r="Q1915" i="1" a="1"/>
  <c r="Q1915" i="1" s="1"/>
  <c r="L1912" i="1" a="1"/>
  <c r="L1912" i="1" s="1"/>
  <c r="K1915" i="1" a="1"/>
  <c r="K1915" i="1" s="1"/>
  <c r="P1914" i="1" a="1"/>
  <c r="P1914" i="1"/>
  <c r="M1913" i="1" a="1"/>
  <c r="M1913" i="1" s="1"/>
  <c r="N1915" i="1" a="1"/>
  <c r="N1915" i="1"/>
  <c r="M1914" i="1" a="1"/>
  <c r="M1914" i="1" s="1"/>
  <c r="I1914" i="1" a="1"/>
  <c r="I1914" i="1"/>
  <c r="H1913" i="1" a="1"/>
  <c r="H1913" i="1"/>
  <c r="G1915" i="1" a="1"/>
  <c r="G1915" i="1"/>
  <c r="N1908" i="1" a="1"/>
  <c r="N1908" i="1" s="1"/>
  <c r="L1907" i="1" a="1"/>
  <c r="L1907" i="1" s="1"/>
  <c r="H1911" i="1" a="1"/>
  <c r="H1911" i="1" s="1"/>
  <c r="G1911" i="1" a="1"/>
  <c r="G1911" i="1" s="1"/>
  <c r="J1910" i="1" a="1"/>
  <c r="J1910" i="1" s="1"/>
  <c r="P1908" i="1" a="1"/>
  <c r="P1908" i="1" s="1"/>
  <c r="I1910" i="1" a="1"/>
  <c r="I1910" i="1"/>
  <c r="M1907" i="1" a="1"/>
  <c r="M1907" i="1"/>
  <c r="K1910" i="1" a="1"/>
  <c r="K1910" i="1" s="1"/>
  <c r="P1906" i="1" a="1"/>
  <c r="P1906" i="1"/>
  <c r="O1909" i="1" a="1"/>
  <c r="O1909" i="1" s="1"/>
  <c r="P1907" i="1" a="1"/>
  <c r="P1907" i="1" s="1"/>
  <c r="H1907" i="1" a="1"/>
  <c r="H1907" i="1" s="1"/>
  <c r="H1910" i="1" a="1"/>
  <c r="H1910" i="1" s="1"/>
  <c r="I1909" i="1" a="1"/>
  <c r="I1909" i="1" s="1"/>
  <c r="K1907" i="1" a="1"/>
  <c r="K1907" i="1"/>
  <c r="F1910" i="1" a="1"/>
  <c r="F1910" i="1"/>
  <c r="P1909" i="1" a="1"/>
  <c r="P1909" i="1" s="1"/>
  <c r="M1909" i="1" a="1"/>
  <c r="M1909" i="1" s="1"/>
  <c r="H1909" i="1" a="1"/>
  <c r="H1909" i="1" s="1"/>
  <c r="K1908" i="1" a="1"/>
  <c r="K1908" i="1" s="1"/>
  <c r="F1908" i="1" a="1"/>
  <c r="F1908" i="1" s="1"/>
  <c r="O1908" i="1" a="1"/>
  <c r="O1908" i="1"/>
  <c r="L1910" i="1" a="1"/>
  <c r="L1910" i="1" s="1"/>
  <c r="O1911" i="1" a="1"/>
  <c r="O1911" i="1"/>
  <c r="K1909" i="1" a="1"/>
  <c r="K1909" i="1" s="1"/>
  <c r="G1909" i="1" a="1"/>
  <c r="G1909" i="1"/>
  <c r="F1909" i="1" a="1"/>
  <c r="F1909" i="1"/>
  <c r="K1911" i="1" a="1"/>
  <c r="K1911" i="1"/>
  <c r="Q1908" i="1" a="1"/>
  <c r="Q1908" i="1"/>
  <c r="F1911" i="1" a="1"/>
  <c r="F1911" i="1" s="1"/>
  <c r="N1910" i="1" a="1"/>
  <c r="N1910" i="1" s="1"/>
  <c r="Q1910" i="1" a="1"/>
  <c r="Q1910" i="1" s="1"/>
  <c r="N1907" i="1" a="1"/>
  <c r="N1907" i="1" s="1"/>
  <c r="G1907" i="1" a="1"/>
  <c r="G1907" i="1" s="1"/>
  <c r="G1912" i="1" a="1"/>
  <c r="G1912" i="1"/>
  <c r="M1908" i="1" a="1"/>
  <c r="M1908" i="1" s="1"/>
  <c r="I1908" i="1" a="1"/>
  <c r="I1908" i="1" s="1"/>
  <c r="O1907" i="1" a="1"/>
  <c r="O1907" i="1"/>
  <c r="H1908" i="1" a="1"/>
  <c r="H1908" i="1" s="1"/>
  <c r="O1910" i="1" a="1"/>
  <c r="O1910" i="1" s="1"/>
  <c r="M1910" i="1" a="1"/>
  <c r="M1910" i="1" s="1"/>
  <c r="I1907" i="1" a="1"/>
  <c r="I1907" i="1"/>
  <c r="J1908" i="1" a="1"/>
  <c r="J1908" i="1" s="1"/>
  <c r="G1910" i="1" a="1"/>
  <c r="G1910" i="1" s="1"/>
  <c r="F1912" i="1" a="1"/>
  <c r="F1912" i="1"/>
  <c r="J1907" i="1" a="1"/>
  <c r="J1907" i="1" s="1"/>
  <c r="Q1911" i="1" a="1"/>
  <c r="Q1911" i="1" s="1"/>
  <c r="P1911" i="1" a="1"/>
  <c r="P1911" i="1" s="1"/>
  <c r="N1911" i="1" a="1"/>
  <c r="N1911" i="1" s="1"/>
  <c r="J1911" i="1" a="1"/>
  <c r="J1911" i="1"/>
  <c r="P1910" i="1" a="1"/>
  <c r="P1910" i="1"/>
  <c r="L1908" i="1" a="1"/>
  <c r="L1908" i="1" s="1"/>
  <c r="G1908" i="1" a="1"/>
  <c r="G1908" i="1"/>
  <c r="J1909" i="1" a="1"/>
  <c r="J1909" i="1" s="1"/>
  <c r="F1907" i="1" a="1"/>
  <c r="F1907" i="1"/>
  <c r="Q1906" i="1" a="1"/>
  <c r="Q1906" i="1"/>
  <c r="N1909" i="1" a="1"/>
  <c r="N1909" i="1"/>
  <c r="M1911" i="1" a="1"/>
  <c r="M1911" i="1"/>
  <c r="L1911" i="1" a="1"/>
  <c r="L1911" i="1" s="1"/>
  <c r="Q1907" i="1" a="1"/>
  <c r="Q1907" i="1" s="1"/>
  <c r="I1911" i="1" a="1"/>
  <c r="I1911" i="1" s="1"/>
  <c r="Q1909" i="1" a="1"/>
  <c r="Q1909" i="1" s="1"/>
  <c r="L1909" i="1" a="1"/>
  <c r="L1909" i="1" s="1"/>
  <c r="F1905" i="1" a="1"/>
  <c r="F1905" i="1"/>
  <c r="M1906" i="1" a="1"/>
  <c r="M1906" i="1"/>
  <c r="H1906" i="1" a="1"/>
  <c r="H1906" i="1" s="1"/>
  <c r="L1906" i="1" a="1"/>
  <c r="L1906" i="1"/>
  <c r="J1906" i="1" a="1"/>
  <c r="J1906" i="1" s="1"/>
  <c r="F1906" i="1" a="1"/>
  <c r="F1906" i="1" s="1"/>
  <c r="Q1904" i="1" a="1"/>
  <c r="Q1904" i="1"/>
  <c r="F1904" i="1" a="1"/>
  <c r="F1904" i="1"/>
  <c r="P1905" i="1" a="1"/>
  <c r="P1905" i="1" s="1"/>
  <c r="L1905" i="1" a="1"/>
  <c r="L1905" i="1"/>
  <c r="M1904" i="1" a="1"/>
  <c r="M1904" i="1" s="1"/>
  <c r="L1904" i="1" a="1"/>
  <c r="L1904" i="1"/>
  <c r="O1904" i="1" a="1"/>
  <c r="O1904" i="1" s="1"/>
  <c r="M1905" i="1" a="1"/>
  <c r="M1905" i="1"/>
  <c r="I1904" i="1" a="1"/>
  <c r="I1904" i="1" s="1"/>
  <c r="H1904" i="1" a="1"/>
  <c r="H1904" i="1" s="1"/>
  <c r="P1904" i="1" a="1"/>
  <c r="P1904" i="1" s="1"/>
  <c r="O1906" i="1" a="1"/>
  <c r="O1906" i="1" s="1"/>
  <c r="K1906" i="1" a="1"/>
  <c r="K1906" i="1"/>
  <c r="G1906" i="1" a="1"/>
  <c r="G1906" i="1" s="1"/>
  <c r="J1905" i="1" a="1"/>
  <c r="J1905" i="1"/>
  <c r="I1905" i="1" a="1"/>
  <c r="I1905" i="1" s="1"/>
  <c r="N1904" i="1" a="1"/>
  <c r="N1904" i="1" s="1"/>
  <c r="O1905" i="1" a="1"/>
  <c r="O1905" i="1"/>
  <c r="K1905" i="1" a="1"/>
  <c r="K1905" i="1" s="1"/>
  <c r="K1904" i="1" a="1"/>
  <c r="K1904" i="1"/>
  <c r="N1906" i="1" a="1"/>
  <c r="N1906" i="1"/>
  <c r="G1905" i="1" a="1"/>
  <c r="G1905" i="1" s="1"/>
  <c r="Q1905" i="1" a="1"/>
  <c r="Q1905" i="1" s="1"/>
  <c r="I1906" i="1" a="1"/>
  <c r="I1906" i="1"/>
  <c r="N1905" i="1" a="1"/>
  <c r="N1905" i="1" s="1"/>
  <c r="H1905" i="1" a="1"/>
  <c r="H1905" i="1" s="1"/>
  <c r="J1904" i="1" a="1"/>
  <c r="J1904" i="1"/>
  <c r="G1904" i="1" a="1"/>
  <c r="G1904" i="1" s="1"/>
  <c r="Q1320" i="1" a="1"/>
  <c r="Q1320" i="1" s="1"/>
  <c r="P1320" i="1" a="1"/>
  <c r="P1320" i="1"/>
  <c r="J1320" i="1" a="1"/>
  <c r="J1320" i="1"/>
  <c r="H1320" i="1" a="1"/>
  <c r="H1320" i="1"/>
  <c r="G1320" i="1" a="1"/>
  <c r="G1320" i="1" s="1"/>
  <c r="J1319" i="1" a="1"/>
  <c r="J1319" i="1" s="1"/>
  <c r="P1319" i="1" a="1"/>
  <c r="P1319" i="1" s="1"/>
  <c r="L1319" i="1" a="1"/>
  <c r="L1319" i="1"/>
  <c r="N1321" i="1" a="1"/>
  <c r="N1321" i="1"/>
  <c r="F1320" i="1" a="1"/>
  <c r="F1320" i="1" s="1"/>
  <c r="G1319" i="1" a="1"/>
  <c r="G1319" i="1" s="1"/>
  <c r="K1320" i="1" a="1"/>
  <c r="K1320" i="1"/>
  <c r="M1321" i="1" a="1"/>
  <c r="M1321" i="1" s="1"/>
  <c r="I1320" i="1" a="1"/>
  <c r="I1320" i="1" s="1"/>
  <c r="L1321" i="1" a="1"/>
  <c r="L1321" i="1" s="1"/>
  <c r="K1319" i="1" a="1"/>
  <c r="K1319" i="1"/>
  <c r="Q1318" i="1" a="1"/>
  <c r="Q1318" i="1"/>
  <c r="J1321" i="1" a="1"/>
  <c r="J1321" i="1"/>
  <c r="F1321" i="1" a="1"/>
  <c r="F1321" i="1" s="1"/>
  <c r="O1318" i="1" a="1"/>
  <c r="O1318" i="1" s="1"/>
  <c r="N1320" i="1" a="1"/>
  <c r="N1320" i="1"/>
  <c r="H1319" i="1" a="1"/>
  <c r="H1319" i="1"/>
  <c r="F1319" i="1" a="1"/>
  <c r="F1319" i="1" s="1"/>
  <c r="P1318" i="1" a="1"/>
  <c r="P1318" i="1" s="1"/>
  <c r="K1321" i="1" a="1"/>
  <c r="K1321" i="1"/>
  <c r="G1321" i="1" a="1"/>
  <c r="G1321" i="1" s="1"/>
  <c r="M1320" i="1" a="1"/>
  <c r="M1320" i="1" s="1"/>
  <c r="L1320" i="1" a="1"/>
  <c r="L1320" i="1"/>
  <c r="I1321" i="1" a="1"/>
  <c r="I1321" i="1" s="1"/>
  <c r="O1320" i="1" a="1"/>
  <c r="O1320" i="1" s="1"/>
  <c r="N1319" i="1" a="1"/>
  <c r="N1319" i="1"/>
  <c r="Q1319" i="1" a="1"/>
  <c r="Q1319" i="1" s="1"/>
  <c r="O1319" i="1" a="1"/>
  <c r="O1319" i="1" s="1"/>
  <c r="I1319" i="1" a="1"/>
  <c r="I1319" i="1"/>
  <c r="M1319" i="1" a="1"/>
  <c r="M1319" i="1" s="1"/>
  <c r="H1321" i="1" a="1"/>
  <c r="H1321" i="1" s="1"/>
  <c r="N1317" i="1" a="1"/>
  <c r="N1317" i="1" s="1"/>
  <c r="J1318" i="1" a="1"/>
  <c r="J1318" i="1"/>
  <c r="P1317" i="1" a="1"/>
  <c r="P1317" i="1" s="1"/>
  <c r="M1317" i="1" a="1"/>
  <c r="M1317" i="1"/>
  <c r="J1317" i="1" a="1"/>
  <c r="J1317" i="1"/>
  <c r="N1318" i="1" a="1"/>
  <c r="N1318" i="1" s="1"/>
  <c r="H1318" i="1" a="1"/>
  <c r="H1318" i="1" s="1"/>
  <c r="K1318" i="1" a="1"/>
  <c r="K1318" i="1"/>
  <c r="M1318" i="1" a="1"/>
  <c r="M1318" i="1"/>
  <c r="L1318" i="1" a="1"/>
  <c r="L1318" i="1"/>
  <c r="I1318" i="1" a="1"/>
  <c r="I1318" i="1" s="1"/>
  <c r="G1318" i="1" a="1"/>
  <c r="G1318" i="1"/>
  <c r="F1318" i="1" a="1"/>
  <c r="F1318" i="1"/>
  <c r="Q1317" i="1" a="1"/>
  <c r="Q1317" i="1"/>
  <c r="O1317" i="1" a="1"/>
  <c r="O1317" i="1"/>
  <c r="K1317" i="1" a="1"/>
  <c r="K1317" i="1"/>
  <c r="L1317" i="1" a="1"/>
  <c r="L1317" i="1"/>
  <c r="F1317" i="1" a="1"/>
  <c r="F1317" i="1"/>
  <c r="I1317" i="1" a="1"/>
  <c r="I1317" i="1"/>
  <c r="H1317" i="1" a="1"/>
  <c r="H1317" i="1" s="1"/>
  <c r="G1317" i="1" a="1"/>
  <c r="G1317" i="1"/>
  <c r="G1263" i="1" a="1"/>
  <c r="G1263" i="1" s="1"/>
  <c r="H1262" i="1" a="1"/>
  <c r="H1262" i="1" s="1"/>
  <c r="F1261" i="1" a="1"/>
  <c r="F1261" i="1" s="1"/>
  <c r="G1261" i="1" a="1"/>
  <c r="G1261" i="1" s="1"/>
  <c r="G1260" i="1" a="1"/>
  <c r="G1260" i="1"/>
  <c r="I1263" i="1" a="1"/>
  <c r="I1263" i="1"/>
  <c r="Q1263" i="1" a="1"/>
  <c r="Q1263" i="1" s="1"/>
  <c r="P1263" i="1" a="1"/>
  <c r="P1263" i="1"/>
  <c r="L1262" i="1" a="1"/>
  <c r="L1262" i="1"/>
  <c r="Q1259" i="1" a="1"/>
  <c r="Q1259" i="1"/>
  <c r="O1263" i="1" a="1"/>
  <c r="O1263" i="1" s="1"/>
  <c r="N1263" i="1" a="1"/>
  <c r="N1263" i="1" s="1"/>
  <c r="Q1262" i="1" a="1"/>
  <c r="Q1262" i="1"/>
  <c r="Q1261" i="1" a="1"/>
  <c r="Q1261" i="1" s="1"/>
  <c r="L1260" i="1" a="1"/>
  <c r="L1260" i="1"/>
  <c r="M1263" i="1" a="1"/>
  <c r="M1263" i="1"/>
  <c r="L1263" i="1" a="1"/>
  <c r="L1263" i="1"/>
  <c r="F1263" i="1" a="1"/>
  <c r="F1263" i="1" s="1"/>
  <c r="O1262" i="1" a="1"/>
  <c r="O1262" i="1"/>
  <c r="N1260" i="1" a="1"/>
  <c r="N1260" i="1"/>
  <c r="N1262" i="1" a="1"/>
  <c r="N1262" i="1"/>
  <c r="M1262" i="1" a="1"/>
  <c r="M1262" i="1"/>
  <c r="L1261" i="1" a="1"/>
  <c r="L1261" i="1" s="1"/>
  <c r="P1260" i="1" a="1"/>
  <c r="P1260" i="1" s="1"/>
  <c r="Q1260" i="1" a="1"/>
  <c r="Q1260" i="1" s="1"/>
  <c r="F1262" i="1" a="1"/>
  <c r="F1262" i="1"/>
  <c r="H1261" i="1" a="1"/>
  <c r="H1261" i="1" s="1"/>
  <c r="I1260" i="1" a="1"/>
  <c r="I1260" i="1" s="1"/>
  <c r="I1262" i="1" a="1"/>
  <c r="I1262" i="1"/>
  <c r="I1261" i="1" a="1"/>
  <c r="I1261" i="1"/>
  <c r="M1260" i="1" a="1"/>
  <c r="M1260" i="1" s="1"/>
  <c r="F1260" i="1" a="1"/>
  <c r="F1260" i="1" s="1"/>
  <c r="K1263" i="1" a="1"/>
  <c r="K1263" i="1" s="1"/>
  <c r="J1263" i="1" a="1"/>
  <c r="J1263" i="1" s="1"/>
  <c r="K1260" i="1" a="1"/>
  <c r="K1260" i="1" s="1"/>
  <c r="J1261" i="1" a="1"/>
  <c r="J1261" i="1" s="1"/>
  <c r="G1262" i="1" a="1"/>
  <c r="G1262" i="1"/>
  <c r="P1262" i="1" a="1"/>
  <c r="P1262" i="1"/>
  <c r="K1262" i="1" a="1"/>
  <c r="K1262" i="1" s="1"/>
  <c r="P1261" i="1" a="1"/>
  <c r="P1261" i="1" s="1"/>
  <c r="N1261" i="1" a="1"/>
  <c r="N1261" i="1"/>
  <c r="O1261" i="1" a="1"/>
  <c r="O1261" i="1" s="1"/>
  <c r="H1260" i="1" a="1"/>
  <c r="H1260" i="1" s="1"/>
  <c r="O1260" i="1" a="1"/>
  <c r="O1260" i="1" s="1"/>
  <c r="H1263" i="1" a="1"/>
  <c r="H1263" i="1"/>
  <c r="J1260" i="1" a="1"/>
  <c r="J1260" i="1" s="1"/>
  <c r="M1261" i="1" a="1"/>
  <c r="M1261" i="1"/>
  <c r="J1262" i="1" a="1"/>
  <c r="J1262" i="1"/>
  <c r="K1261" i="1" a="1"/>
  <c r="K1261" i="1"/>
  <c r="M1255" i="1" a="1"/>
  <c r="M1255" i="1" s="1"/>
  <c r="L1259" i="1" a="1"/>
  <c r="L1259" i="1"/>
  <c r="K1258" i="1" a="1"/>
  <c r="K1258" i="1" s="1"/>
  <c r="L1258" i="1" a="1"/>
  <c r="L1258" i="1" s="1"/>
  <c r="H1259" i="1" a="1"/>
  <c r="H1259" i="1"/>
  <c r="F1259" i="1" a="1"/>
  <c r="F1259" i="1"/>
  <c r="Q1258" i="1" a="1"/>
  <c r="Q1258" i="1"/>
  <c r="F1258" i="1" a="1"/>
  <c r="F1258" i="1" s="1"/>
  <c r="N1257" i="1" a="1"/>
  <c r="N1257" i="1"/>
  <c r="N1254" i="1" a="1"/>
  <c r="N1254" i="1"/>
  <c r="L1256" i="1" a="1"/>
  <c r="L1256" i="1" s="1"/>
  <c r="F1256" i="1" a="1"/>
  <c r="F1256" i="1"/>
  <c r="I1258" i="1" a="1"/>
  <c r="I1258" i="1" s="1"/>
  <c r="G1258" i="1" a="1"/>
  <c r="G1258" i="1"/>
  <c r="Q1257" i="1" a="1"/>
  <c r="Q1257" i="1" s="1"/>
  <c r="P1257" i="1" a="1"/>
  <c r="P1257" i="1" s="1"/>
  <c r="N1256" i="1" a="1"/>
  <c r="N1256" i="1" s="1"/>
  <c r="L1257" i="1" a="1"/>
  <c r="L1257" i="1" s="1"/>
  <c r="F1257" i="1" a="1"/>
  <c r="F1257" i="1" s="1"/>
  <c r="F1255" i="1" a="1"/>
  <c r="F1255" i="1"/>
  <c r="J1255" i="1" a="1"/>
  <c r="J1255" i="1"/>
  <c r="Q1254" i="1" a="1"/>
  <c r="Q1254" i="1"/>
  <c r="G1256" i="1" a="1"/>
  <c r="G1256" i="1" s="1"/>
  <c r="P1258" i="1" a="1"/>
  <c r="P1258" i="1" s="1"/>
  <c r="N1258" i="1" a="1"/>
  <c r="N1258" i="1" s="1"/>
  <c r="O1257" i="1" a="1"/>
  <c r="O1257" i="1" s="1"/>
  <c r="H1255" i="1" a="1"/>
  <c r="H1255" i="1"/>
  <c r="M1256" i="1" a="1"/>
  <c r="M1256" i="1" s="1"/>
  <c r="K1257" i="1" a="1"/>
  <c r="K1257" i="1" s="1"/>
  <c r="L1255" i="1" a="1"/>
  <c r="L1255" i="1"/>
  <c r="H1257" i="1" a="1"/>
  <c r="H1257" i="1"/>
  <c r="G1257" i="1" a="1"/>
  <c r="G1257" i="1"/>
  <c r="J1256" i="1" a="1"/>
  <c r="J1256" i="1"/>
  <c r="O1255" i="1" a="1"/>
  <c r="O1255" i="1"/>
  <c r="G1255" i="1" a="1"/>
  <c r="G1255" i="1"/>
  <c r="I1255" i="1" a="1"/>
  <c r="I1255" i="1" s="1"/>
  <c r="K1255" i="1" a="1"/>
  <c r="K1255" i="1" s="1"/>
  <c r="H1256" i="1" a="1"/>
  <c r="H1256" i="1"/>
  <c r="P1254" i="1" a="1"/>
  <c r="P1254" i="1" s="1"/>
  <c r="O1258" i="1" a="1"/>
  <c r="O1258" i="1"/>
  <c r="M1258" i="1" a="1"/>
  <c r="M1258" i="1"/>
  <c r="N1255" i="1" a="1"/>
  <c r="N1255" i="1" s="1"/>
  <c r="Q1256" i="1" a="1"/>
  <c r="Q1256" i="1"/>
  <c r="P1255" i="1" a="1"/>
  <c r="P1255" i="1"/>
  <c r="O1254" i="1" a="1"/>
  <c r="O1254" i="1" s="1"/>
  <c r="J1259" i="1" a="1"/>
  <c r="J1259" i="1" s="1"/>
  <c r="M1257" i="1" a="1"/>
  <c r="M1257" i="1" s="1"/>
  <c r="P1259" i="1" a="1"/>
  <c r="P1259" i="1" s="1"/>
  <c r="J1258" i="1" a="1"/>
  <c r="J1258" i="1" s="1"/>
  <c r="P1256" i="1" a="1"/>
  <c r="P1256" i="1"/>
  <c r="O1259" i="1" a="1"/>
  <c r="O1259" i="1"/>
  <c r="I1259" i="1" a="1"/>
  <c r="I1259" i="1" s="1"/>
  <c r="G1259" i="1" a="1"/>
  <c r="G1259" i="1" s="1"/>
  <c r="I1257" i="1" a="1"/>
  <c r="I1257" i="1" s="1"/>
  <c r="K1256" i="1" a="1"/>
  <c r="K1256" i="1" s="1"/>
  <c r="I1256" i="1" a="1"/>
  <c r="I1256" i="1" s="1"/>
  <c r="N1259" i="1" a="1"/>
  <c r="N1259" i="1"/>
  <c r="M1259" i="1" a="1"/>
  <c r="M1259" i="1" s="1"/>
  <c r="K1259" i="1" a="1"/>
  <c r="K1259" i="1" s="1"/>
  <c r="J1257" i="1" a="1"/>
  <c r="J1257" i="1"/>
  <c r="O1256" i="1" a="1"/>
  <c r="O1256" i="1" s="1"/>
  <c r="H1258" i="1" a="1"/>
  <c r="H1258" i="1"/>
  <c r="Q1255" i="1" a="1"/>
  <c r="Q1255" i="1"/>
  <c r="O1249" i="1" a="1"/>
  <c r="O1249" i="1"/>
  <c r="K1252" i="1" a="1"/>
  <c r="K1252" i="1"/>
  <c r="K1254" i="1" a="1"/>
  <c r="K1254" i="1" s="1"/>
  <c r="J1254" i="1" a="1"/>
  <c r="J1254" i="1" s="1"/>
  <c r="Q1253" i="1" a="1"/>
  <c r="Q1253" i="1"/>
  <c r="O1253" i="1" a="1"/>
  <c r="O1253" i="1" s="1"/>
  <c r="L1253" i="1" a="1"/>
  <c r="L1253" i="1"/>
  <c r="H1253" i="1" a="1"/>
  <c r="H1253" i="1"/>
  <c r="J1252" i="1" a="1"/>
  <c r="J1252" i="1" s="1"/>
  <c r="P1251" i="1" a="1"/>
  <c r="P1251" i="1"/>
  <c r="G1251" i="1" a="1"/>
  <c r="G1251" i="1"/>
  <c r="I1250" i="1" a="1"/>
  <c r="I1250" i="1" s="1"/>
  <c r="J1249" i="1" a="1"/>
  <c r="J1249" i="1" s="1"/>
  <c r="G1250" i="1" a="1"/>
  <c r="G1250" i="1" s="1"/>
  <c r="I1254" i="1" a="1"/>
  <c r="I1254" i="1" s="1"/>
  <c r="K1251" i="1" a="1"/>
  <c r="K1251" i="1" s="1"/>
  <c r="M1249" i="1" a="1"/>
  <c r="M1249" i="1"/>
  <c r="H1254" i="1" a="1"/>
  <c r="H1254" i="1" s="1"/>
  <c r="G1254" i="1" a="1"/>
  <c r="G1254" i="1"/>
  <c r="F1254" i="1" a="1"/>
  <c r="F1254" i="1" s="1"/>
  <c r="O1252" i="1" a="1"/>
  <c r="O1252" i="1" s="1"/>
  <c r="M1251" i="1" a="1"/>
  <c r="M1251" i="1"/>
  <c r="P1253" i="1" a="1"/>
  <c r="P1253" i="1"/>
  <c r="N1253" i="1" a="1"/>
  <c r="N1253" i="1" s="1"/>
  <c r="M1253" i="1" a="1"/>
  <c r="M1253" i="1"/>
  <c r="H1252" i="1" a="1"/>
  <c r="H1252" i="1"/>
  <c r="I1251" i="1" a="1"/>
  <c r="I1251" i="1"/>
  <c r="J1251" i="1" a="1"/>
  <c r="J1251" i="1" s="1"/>
  <c r="K1253" i="1" a="1"/>
  <c r="K1253" i="1" s="1"/>
  <c r="H1251" i="1" a="1"/>
  <c r="H1251" i="1" s="1"/>
  <c r="I1253" i="1" a="1"/>
  <c r="I1253" i="1" s="1"/>
  <c r="Q1252" i="1" a="1"/>
  <c r="Q1252" i="1" s="1"/>
  <c r="P1252" i="1" a="1"/>
  <c r="P1252" i="1" s="1"/>
  <c r="M1252" i="1" a="1"/>
  <c r="M1252" i="1"/>
  <c r="N1251" i="1" a="1"/>
  <c r="N1251" i="1"/>
  <c r="F1252" i="1" a="1"/>
  <c r="F1252" i="1"/>
  <c r="L1250" i="1" a="1"/>
  <c r="L1250" i="1"/>
  <c r="Q1251" i="1" a="1"/>
  <c r="Q1251" i="1"/>
  <c r="M1250" i="1" a="1"/>
  <c r="M1250" i="1" s="1"/>
  <c r="O1251" i="1" a="1"/>
  <c r="O1251" i="1"/>
  <c r="H1250" i="1" a="1"/>
  <c r="H1250" i="1"/>
  <c r="K1249" i="1" a="1"/>
  <c r="K1249" i="1" s="1"/>
  <c r="L1251" i="1" a="1"/>
  <c r="L1251" i="1" s="1"/>
  <c r="F1250" i="1" a="1"/>
  <c r="F1250" i="1" s="1"/>
  <c r="N1249" i="1" a="1"/>
  <c r="N1249" i="1" s="1"/>
  <c r="I1252" i="1" a="1"/>
  <c r="I1252" i="1" s="1"/>
  <c r="J1253" i="1" a="1"/>
  <c r="J1253" i="1"/>
  <c r="G1253" i="1" a="1"/>
  <c r="G1253" i="1"/>
  <c r="F1251" i="1" a="1"/>
  <c r="F1251" i="1" s="1"/>
  <c r="Q1250" i="1" a="1"/>
  <c r="Q1250" i="1" s="1"/>
  <c r="Q1249" i="1" a="1"/>
  <c r="Q1249" i="1" s="1"/>
  <c r="P1250" i="1" a="1"/>
  <c r="P1250" i="1"/>
  <c r="N1250" i="1" a="1"/>
  <c r="N1250" i="1"/>
  <c r="K1250" i="1" a="1"/>
  <c r="K1250" i="1" s="1"/>
  <c r="L1249" i="1" a="1"/>
  <c r="L1249" i="1"/>
  <c r="G1252" i="1" a="1"/>
  <c r="G1252" i="1"/>
  <c r="F1253" i="1" a="1"/>
  <c r="F1253" i="1" s="1"/>
  <c r="N1252" i="1" a="1"/>
  <c r="N1252" i="1" s="1"/>
  <c r="L1252" i="1" a="1"/>
  <c r="L1252" i="1" s="1"/>
  <c r="O1250" i="1" a="1"/>
  <c r="O1250" i="1" s="1"/>
  <c r="P1249" i="1" a="1"/>
  <c r="P1249" i="1"/>
  <c r="J1250" i="1" a="1"/>
  <c r="J1250" i="1" s="1"/>
  <c r="M1254" i="1" a="1"/>
  <c r="M1254" i="1"/>
  <c r="L1254" i="1" a="1"/>
  <c r="L1254" i="1"/>
  <c r="O1244" i="1" a="1"/>
  <c r="O1244" i="1"/>
  <c r="L1244" i="1" a="1"/>
  <c r="L1244" i="1" s="1"/>
  <c r="F1244" i="1" a="1"/>
  <c r="F1244" i="1"/>
  <c r="P1244" i="1" a="1"/>
  <c r="P1244" i="1"/>
  <c r="F1249" i="1" a="1"/>
  <c r="F1249" i="1" s="1"/>
  <c r="O1246" i="1" a="1"/>
  <c r="O1246" i="1"/>
  <c r="Q1248" i="1" a="1"/>
  <c r="Q1248" i="1" s="1"/>
  <c r="Q1245" i="1" a="1"/>
  <c r="Q1245" i="1" s="1"/>
  <c r="P1248" i="1" a="1"/>
  <c r="P1248" i="1" s="1"/>
  <c r="P1245" i="1" a="1"/>
  <c r="P1245" i="1" s="1"/>
  <c r="O1248" i="1" a="1"/>
  <c r="O1248" i="1"/>
  <c r="K1245" i="1" a="1"/>
  <c r="K1245" i="1"/>
  <c r="M1248" i="1" a="1"/>
  <c r="M1248" i="1"/>
  <c r="K1248" i="1" a="1"/>
  <c r="K1248" i="1" s="1"/>
  <c r="M1246" i="1" a="1"/>
  <c r="M1246" i="1" s="1"/>
  <c r="F1245" i="1" a="1"/>
  <c r="F1245" i="1"/>
  <c r="G1244" i="1" a="1"/>
  <c r="G1244" i="1" s="1"/>
  <c r="K1247" i="1" a="1"/>
  <c r="K1247" i="1"/>
  <c r="N1248" i="1" a="1"/>
  <c r="N1248" i="1"/>
  <c r="L1248" i="1" a="1"/>
  <c r="L1248" i="1" s="1"/>
  <c r="G1246" i="1" a="1"/>
  <c r="G1246" i="1"/>
  <c r="Q1247" i="1" a="1"/>
  <c r="Q1247" i="1" s="1"/>
  <c r="M1245" i="1" a="1"/>
  <c r="M1245" i="1" s="1"/>
  <c r="I1245" i="1" a="1"/>
  <c r="I1245" i="1" s="1"/>
  <c r="M1244" i="1" a="1"/>
  <c r="M1244" i="1"/>
  <c r="H1247" i="1" a="1"/>
  <c r="H1247" i="1"/>
  <c r="J1248" i="1" a="1"/>
  <c r="J1248" i="1" s="1"/>
  <c r="I1248" i="1" a="1"/>
  <c r="I1248" i="1" s="1"/>
  <c r="F1248" i="1" a="1"/>
  <c r="F1248" i="1"/>
  <c r="H1248" i="1" a="1"/>
  <c r="H1248" i="1"/>
  <c r="J1245" i="1" a="1"/>
  <c r="J1245" i="1"/>
  <c r="O1247" i="1" a="1"/>
  <c r="O1247" i="1" s="1"/>
  <c r="I1247" i="1" a="1"/>
  <c r="I1247" i="1"/>
  <c r="P1246" i="1" a="1"/>
  <c r="P1246" i="1"/>
  <c r="H1245" i="1" a="1"/>
  <c r="H1245" i="1" s="1"/>
  <c r="G1248" i="1" a="1"/>
  <c r="G1248" i="1"/>
  <c r="J1247" i="1" a="1"/>
  <c r="J1247" i="1" s="1"/>
  <c r="Q1246" i="1" a="1"/>
  <c r="Q1246" i="1" s="1"/>
  <c r="N1247" i="1" a="1"/>
  <c r="N1247" i="1" s="1"/>
  <c r="H1244" i="1" a="1"/>
  <c r="H1244" i="1"/>
  <c r="L1247" i="1" a="1"/>
  <c r="L1247" i="1"/>
  <c r="L1245" i="1" a="1"/>
  <c r="L1245" i="1"/>
  <c r="I1246" i="1" a="1"/>
  <c r="I1246" i="1"/>
  <c r="J1244" i="1" a="1"/>
  <c r="J1244" i="1" s="1"/>
  <c r="G1245" i="1" a="1"/>
  <c r="G1245" i="1"/>
  <c r="G1247" i="1" a="1"/>
  <c r="G1247" i="1"/>
  <c r="F1247" i="1" a="1"/>
  <c r="F1247" i="1" s="1"/>
  <c r="O1245" i="1" a="1"/>
  <c r="O1245" i="1"/>
  <c r="N1245" i="1" a="1"/>
  <c r="N1245" i="1"/>
  <c r="I1244" i="1" a="1"/>
  <c r="I1244" i="1" s="1"/>
  <c r="L1246" i="1" a="1"/>
  <c r="L1246" i="1"/>
  <c r="N1244" i="1" a="1"/>
  <c r="N1244" i="1" s="1"/>
  <c r="I1249" i="1" a="1"/>
  <c r="I1249" i="1"/>
  <c r="H1249" i="1" a="1"/>
  <c r="H1249" i="1" s="1"/>
  <c r="G1249" i="1" a="1"/>
  <c r="G1249" i="1"/>
  <c r="P1247" i="1" a="1"/>
  <c r="P1247" i="1" s="1"/>
  <c r="M1247" i="1" a="1"/>
  <c r="M1247" i="1" s="1"/>
  <c r="N1246" i="1" a="1"/>
  <c r="N1246" i="1" s="1"/>
  <c r="K1244" i="1" a="1"/>
  <c r="K1244" i="1"/>
  <c r="K1246" i="1" a="1"/>
  <c r="K1246" i="1"/>
  <c r="J1246" i="1" a="1"/>
  <c r="J1246" i="1"/>
  <c r="H1246" i="1" a="1"/>
  <c r="H1246" i="1" s="1"/>
  <c r="F1246" i="1" a="1"/>
  <c r="F1246" i="1"/>
  <c r="Q1244" i="1" a="1"/>
  <c r="Q1244" i="1"/>
  <c r="G1242" i="1" a="1"/>
  <c r="G1242" i="1" s="1"/>
  <c r="I1240" i="1" a="1"/>
  <c r="I1240" i="1" s="1"/>
  <c r="G1240" i="1" a="1"/>
  <c r="G1240" i="1"/>
  <c r="P1239" i="1" a="1"/>
  <c r="P1239" i="1"/>
  <c r="P1241" i="1" a="1"/>
  <c r="P1241" i="1" s="1"/>
  <c r="N1241" i="1" a="1"/>
  <c r="N1241" i="1"/>
  <c r="O1239" i="1" a="1"/>
  <c r="O1239" i="1"/>
  <c r="K1241" i="1" a="1"/>
  <c r="K1241" i="1"/>
  <c r="O1241" i="1" a="1"/>
  <c r="O1241" i="1" s="1"/>
  <c r="J1241" i="1" a="1"/>
  <c r="J1241" i="1"/>
  <c r="F1239" i="1" a="1"/>
  <c r="F1239" i="1"/>
  <c r="G1241" i="1" a="1"/>
  <c r="G1241" i="1"/>
  <c r="H1241" i="1" a="1"/>
  <c r="H1241" i="1" s="1"/>
  <c r="O1238" i="1" a="1"/>
  <c r="O1238" i="1"/>
  <c r="K1240" i="1" a="1"/>
  <c r="K1240" i="1"/>
  <c r="L1240" i="1" a="1"/>
  <c r="L1240" i="1" s="1"/>
  <c r="Q1242" i="1" a="1"/>
  <c r="Q1242" i="1" s="1"/>
  <c r="P1243" i="1" a="1"/>
  <c r="P1243" i="1"/>
  <c r="L1243" i="1" a="1"/>
  <c r="L1243" i="1"/>
  <c r="I1243" i="1" a="1"/>
  <c r="I1243" i="1" s="1"/>
  <c r="H1243" i="1" a="1"/>
  <c r="H1243" i="1" s="1"/>
  <c r="N1240" i="1" a="1"/>
  <c r="N1240" i="1" s="1"/>
  <c r="L1242" i="1" a="1"/>
  <c r="L1242" i="1" s="1"/>
  <c r="K1239" i="1" a="1"/>
  <c r="K1239" i="1"/>
  <c r="P1242" i="1" a="1"/>
  <c r="P1242" i="1"/>
  <c r="J1242" i="1" a="1"/>
  <c r="J1242" i="1"/>
  <c r="P1240" i="1" a="1"/>
  <c r="P1240" i="1"/>
  <c r="M1240" i="1" a="1"/>
  <c r="M1240" i="1" s="1"/>
  <c r="G1243" i="1" a="1"/>
  <c r="G1243" i="1"/>
  <c r="J1239" i="1" a="1"/>
  <c r="J1239" i="1" s="1"/>
  <c r="Q1243" i="1" a="1"/>
  <c r="Q1243" i="1"/>
  <c r="M1243" i="1" a="1"/>
  <c r="M1243" i="1" s="1"/>
  <c r="F1241" i="1" a="1"/>
  <c r="F1241" i="1"/>
  <c r="O1240" i="1" a="1"/>
  <c r="O1240" i="1"/>
  <c r="Q1239" i="1" a="1"/>
  <c r="Q1239" i="1" s="1"/>
  <c r="N1243" i="1" a="1"/>
  <c r="N1243" i="1"/>
  <c r="M1242" i="1" a="1"/>
  <c r="M1242" i="1"/>
  <c r="N1239" i="1" a="1"/>
  <c r="N1239" i="1" s="1"/>
  <c r="H1239" i="1" a="1"/>
  <c r="H1239" i="1" s="1"/>
  <c r="H1240" i="1" a="1"/>
  <c r="H1240" i="1"/>
  <c r="N1238" i="1" a="1"/>
  <c r="N1238" i="1"/>
  <c r="L1239" i="1" a="1"/>
  <c r="L1239" i="1"/>
  <c r="O1243" i="1" a="1"/>
  <c r="O1243" i="1" s="1"/>
  <c r="K1243" i="1" a="1"/>
  <c r="K1243" i="1" s="1"/>
  <c r="J1243" i="1" a="1"/>
  <c r="J1243" i="1" s="1"/>
  <c r="F1243" i="1" a="1"/>
  <c r="F1243" i="1"/>
  <c r="Q1241" i="1" a="1"/>
  <c r="Q1241" i="1" s="1"/>
  <c r="O1242" i="1" a="1"/>
  <c r="O1242" i="1" s="1"/>
  <c r="F1240" i="1" a="1"/>
  <c r="F1240" i="1"/>
  <c r="N1242" i="1" a="1"/>
  <c r="N1242" i="1" s="1"/>
  <c r="K1242" i="1" a="1"/>
  <c r="K1242" i="1" s="1"/>
  <c r="L1241" i="1" a="1"/>
  <c r="L1241" i="1" s="1"/>
  <c r="Q1240" i="1" a="1"/>
  <c r="Q1240" i="1"/>
  <c r="J1240" i="1" a="1"/>
  <c r="J1240" i="1" s="1"/>
  <c r="Q1238" i="1" a="1"/>
  <c r="Q1238" i="1"/>
  <c r="F1242" i="1" a="1"/>
  <c r="F1242" i="1"/>
  <c r="M1241" i="1" a="1"/>
  <c r="M1241" i="1"/>
  <c r="I1241" i="1" a="1"/>
  <c r="I1241" i="1" s="1"/>
  <c r="M1239" i="1" a="1"/>
  <c r="M1239" i="1" s="1"/>
  <c r="I1239" i="1" a="1"/>
  <c r="I1239" i="1" s="1"/>
  <c r="G1239" i="1" a="1"/>
  <c r="G1239" i="1"/>
  <c r="P1238" i="1" a="1"/>
  <c r="P1238" i="1" s="1"/>
  <c r="I1242" i="1" a="1"/>
  <c r="I1242" i="1" s="1"/>
  <c r="H1242" i="1" a="1"/>
  <c r="H1242" i="1"/>
  <c r="M1236" i="1" a="1"/>
  <c r="M1236" i="1"/>
  <c r="Q1235" i="1" a="1"/>
  <c r="Q1235" i="1"/>
  <c r="L1235" i="1" a="1"/>
  <c r="L1235" i="1" s="1"/>
  <c r="J1234" i="1" a="1"/>
  <c r="J1234" i="1" s="1"/>
  <c r="I1235" i="1" a="1"/>
  <c r="I1235" i="1" s="1"/>
  <c r="F1234" i="1" a="1"/>
  <c r="F1234" i="1"/>
  <c r="P1237" i="1" a="1"/>
  <c r="P1237" i="1"/>
  <c r="N1237" i="1" a="1"/>
  <c r="N1237" i="1" s="1"/>
  <c r="L1237" i="1" a="1"/>
  <c r="L1237" i="1" s="1"/>
  <c r="P1236" i="1" a="1"/>
  <c r="P1236" i="1" s="1"/>
  <c r="H1236" i="1" a="1"/>
  <c r="H1236" i="1" s="1"/>
  <c r="M1235" i="1" a="1"/>
  <c r="M1235" i="1"/>
  <c r="J1235" i="1" a="1"/>
  <c r="J1235" i="1" s="1"/>
  <c r="K1233" i="1" a="1"/>
  <c r="K1233" i="1" s="1"/>
  <c r="J1236" i="1" a="1"/>
  <c r="J1236" i="1" s="1"/>
  <c r="O1234" i="1" a="1"/>
  <c r="O1234" i="1" s="1"/>
  <c r="K1235" i="1" a="1"/>
  <c r="K1235" i="1" s="1"/>
  <c r="K1237" i="1" a="1"/>
  <c r="K1237" i="1"/>
  <c r="H1237" i="1" a="1"/>
  <c r="H1237" i="1" s="1"/>
  <c r="H1234" i="1" a="1"/>
  <c r="H1234" i="1" s="1"/>
  <c r="L1233" i="1" a="1"/>
  <c r="L1233" i="1"/>
  <c r="I1237" i="1" a="1"/>
  <c r="I1237" i="1" s="1"/>
  <c r="O1235" i="1" a="1"/>
  <c r="O1235" i="1" s="1"/>
  <c r="G1237" i="1" a="1"/>
  <c r="G1237" i="1" s="1"/>
  <c r="F1237" i="1" a="1"/>
  <c r="F1237" i="1" s="1"/>
  <c r="M1233" i="1" a="1"/>
  <c r="M1233" i="1" s="1"/>
  <c r="I1236" i="1" a="1"/>
  <c r="I1236" i="1"/>
  <c r="N1234" i="1" a="1"/>
  <c r="N1234" i="1" s="1"/>
  <c r="G1234" i="1" a="1"/>
  <c r="G1234" i="1" s="1"/>
  <c r="N1233" i="1" a="1"/>
  <c r="N1233" i="1"/>
  <c r="M1237" i="1" a="1"/>
  <c r="M1237" i="1" s="1"/>
  <c r="O1233" i="1" a="1"/>
  <c r="O1233" i="1" s="1"/>
  <c r="F1238" i="1" a="1"/>
  <c r="F1238" i="1" s="1"/>
  <c r="O1237" i="1" a="1"/>
  <c r="O1237" i="1" s="1"/>
  <c r="L1234" i="1" a="1"/>
  <c r="L1234" i="1" s="1"/>
  <c r="F1236" i="1" a="1"/>
  <c r="F1236" i="1" s="1"/>
  <c r="F1235" i="1" a="1"/>
  <c r="F1235" i="1" s="1"/>
  <c r="G1235" i="1" a="1"/>
  <c r="G1235" i="1" s="1"/>
  <c r="Q1234" i="1" a="1"/>
  <c r="Q1234" i="1" s="1"/>
  <c r="M1234" i="1" a="1"/>
  <c r="M1234" i="1" s="1"/>
  <c r="K1234" i="1" a="1"/>
  <c r="K1234" i="1" s="1"/>
  <c r="N1235" i="1" a="1"/>
  <c r="N1235" i="1"/>
  <c r="M1238" i="1" a="1"/>
  <c r="M1238" i="1" s="1"/>
  <c r="P1235" i="1" a="1"/>
  <c r="P1235" i="1" s="1"/>
  <c r="K1238" i="1" a="1"/>
  <c r="K1238" i="1"/>
  <c r="Q1236" i="1" a="1"/>
  <c r="Q1236" i="1" s="1"/>
  <c r="I1234" i="1" a="1"/>
  <c r="I1234" i="1"/>
  <c r="Q1233" i="1" a="1"/>
  <c r="Q1233" i="1" s="1"/>
  <c r="L1238" i="1" a="1"/>
  <c r="L1238" i="1" s="1"/>
  <c r="J1238" i="1" a="1"/>
  <c r="J1238" i="1" s="1"/>
  <c r="P1234" i="1" a="1"/>
  <c r="P1234" i="1"/>
  <c r="L1236" i="1" a="1"/>
  <c r="L1236" i="1" s="1"/>
  <c r="I1238" i="1" a="1"/>
  <c r="I1238" i="1" s="1"/>
  <c r="Q1237" i="1" a="1"/>
  <c r="Q1237" i="1" s="1"/>
  <c r="J1237" i="1" a="1"/>
  <c r="J1237" i="1" s="1"/>
  <c r="H1238" i="1" a="1"/>
  <c r="H1238" i="1" s="1"/>
  <c r="G1236" i="1" a="1"/>
  <c r="G1236" i="1" s="1"/>
  <c r="G1238" i="1" a="1"/>
  <c r="G1238" i="1" s="1"/>
  <c r="H1235" i="1" a="1"/>
  <c r="H1235" i="1"/>
  <c r="P1233" i="1" a="1"/>
  <c r="P1233" i="1"/>
  <c r="K1236" i="1" a="1"/>
  <c r="K1236" i="1" s="1"/>
  <c r="O1236" i="1" a="1"/>
  <c r="O1236" i="1" s="1"/>
  <c r="N1236" i="1" a="1"/>
  <c r="N1236" i="1" s="1"/>
  <c r="M1232" i="1" a="1"/>
  <c r="M1232" i="1" s="1"/>
  <c r="I1232" i="1" a="1"/>
  <c r="I1232" i="1"/>
  <c r="L1231" i="1" a="1"/>
  <c r="L1231" i="1"/>
  <c r="K1231" i="1" a="1"/>
  <c r="K1231" i="1" s="1"/>
  <c r="J1232" i="1" a="1"/>
  <c r="J1232" i="1" s="1"/>
  <c r="P1231" i="1" a="1"/>
  <c r="P1231" i="1" s="1"/>
  <c r="K1232" i="1" a="1"/>
  <c r="K1232" i="1" s="1"/>
  <c r="G1231" i="1" a="1"/>
  <c r="G1231" i="1" s="1"/>
  <c r="H1233" i="1" a="1"/>
  <c r="H1233" i="1" s="1"/>
  <c r="F1233" i="1" a="1"/>
  <c r="F1233" i="1" s="1"/>
  <c r="I1231" i="1" a="1"/>
  <c r="I1231" i="1"/>
  <c r="L1232" i="1" a="1"/>
  <c r="L1232" i="1"/>
  <c r="G1232" i="1" a="1"/>
  <c r="G1232" i="1"/>
  <c r="F1232" i="1" a="1"/>
  <c r="F1232" i="1" s="1"/>
  <c r="Q1232" i="1" a="1"/>
  <c r="Q1232" i="1" s="1"/>
  <c r="P1232" i="1" a="1"/>
  <c r="P1232" i="1"/>
  <c r="O1232" i="1" a="1"/>
  <c r="O1232" i="1"/>
  <c r="N1232" i="1" a="1"/>
  <c r="N1232" i="1"/>
  <c r="Q1231" i="1" a="1"/>
  <c r="Q1231" i="1" s="1"/>
  <c r="H1231" i="1" a="1"/>
  <c r="H1231" i="1" s="1"/>
  <c r="N1231" i="1" a="1"/>
  <c r="N1231" i="1" s="1"/>
  <c r="M1231" i="1" a="1"/>
  <c r="M1231" i="1" s="1"/>
  <c r="J1231" i="1" a="1"/>
  <c r="J1231" i="1" s="1"/>
  <c r="O1231" i="1" a="1"/>
  <c r="O1231" i="1" s="1"/>
  <c r="I1233" i="1" a="1"/>
  <c r="I1233" i="1"/>
  <c r="H1232" i="1" a="1"/>
  <c r="H1232" i="1" s="1"/>
  <c r="J1233" i="1" a="1"/>
  <c r="J1233" i="1" s="1"/>
  <c r="G1233" i="1" a="1"/>
  <c r="G1233" i="1" s="1"/>
  <c r="F1230" i="1" a="1"/>
  <c r="F1230" i="1" s="1"/>
  <c r="H1229" i="1" a="1"/>
  <c r="H1229" i="1"/>
  <c r="O1229" i="1" a="1"/>
  <c r="O1229" i="1"/>
  <c r="M1229" i="1" a="1"/>
  <c r="M1229" i="1" s="1"/>
  <c r="K1228" i="1" a="1"/>
  <c r="K1228" i="1"/>
  <c r="O1228" i="1" a="1"/>
  <c r="O1228" i="1" s="1"/>
  <c r="J1227" i="1" a="1"/>
  <c r="J1227" i="1" s="1"/>
  <c r="Q1227" i="1" a="1"/>
  <c r="Q1227" i="1" s="1"/>
  <c r="P1227" i="1" a="1"/>
  <c r="P1227" i="1" s="1"/>
  <c r="N1227" i="1" a="1"/>
  <c r="N1227" i="1" s="1"/>
  <c r="J1229" i="1" a="1"/>
  <c r="J1229" i="1" s="1"/>
  <c r="K1229" i="1" a="1"/>
  <c r="K1229" i="1" s="1"/>
  <c r="I1229" i="1" a="1"/>
  <c r="I1229" i="1"/>
  <c r="F1229" i="1" a="1"/>
  <c r="F1229" i="1"/>
  <c r="P1228" i="1" a="1"/>
  <c r="P1228" i="1" s="1"/>
  <c r="M1228" i="1" a="1"/>
  <c r="M1228" i="1" s="1"/>
  <c r="I1228" i="1" a="1"/>
  <c r="I1228" i="1"/>
  <c r="H1228" i="1" a="1"/>
  <c r="H1228" i="1"/>
  <c r="M1227" i="1" a="1"/>
  <c r="M1227" i="1" s="1"/>
  <c r="L1227" i="1" a="1"/>
  <c r="L1227" i="1"/>
  <c r="I1227" i="1" a="1"/>
  <c r="I1227" i="1" s="1"/>
  <c r="K1227" i="1" a="1"/>
  <c r="K1227" i="1" s="1"/>
  <c r="Q1229" i="1" a="1"/>
  <c r="Q1229" i="1" s="1"/>
  <c r="L1228" i="1" a="1"/>
  <c r="L1228" i="1" s="1"/>
  <c r="N1229" i="1" a="1"/>
  <c r="N1229" i="1" s="1"/>
  <c r="N1228" i="1" a="1"/>
  <c r="N1228" i="1"/>
  <c r="F1228" i="1" a="1"/>
  <c r="F1228" i="1" s="1"/>
  <c r="L1230" i="1" a="1"/>
  <c r="L1230" i="1" s="1"/>
  <c r="J1228" i="1" a="1"/>
  <c r="J1228" i="1" s="1"/>
  <c r="F1231" i="1" a="1"/>
  <c r="F1231" i="1"/>
  <c r="K1230" i="1" a="1"/>
  <c r="K1230" i="1" s="1"/>
  <c r="O1227" i="1" a="1"/>
  <c r="O1227" i="1"/>
  <c r="P1229" i="1" a="1"/>
  <c r="P1229" i="1"/>
  <c r="Q1230" i="1" a="1"/>
  <c r="Q1230" i="1"/>
  <c r="P1230" i="1" a="1"/>
  <c r="P1230" i="1"/>
  <c r="Q1228" i="1" a="1"/>
  <c r="Q1228" i="1" s="1"/>
  <c r="G1229" i="1" a="1"/>
  <c r="G1229" i="1" s="1"/>
  <c r="O1230" i="1" a="1"/>
  <c r="O1230" i="1" s="1"/>
  <c r="N1230" i="1" a="1"/>
  <c r="N1230" i="1" s="1"/>
  <c r="M1230" i="1" a="1"/>
  <c r="M1230" i="1" s="1"/>
  <c r="J1230" i="1" a="1"/>
  <c r="J1230" i="1"/>
  <c r="H1230" i="1" a="1"/>
  <c r="H1230" i="1" s="1"/>
  <c r="I1230" i="1" a="1"/>
  <c r="I1230" i="1" s="1"/>
  <c r="G1230" i="1" a="1"/>
  <c r="G1230" i="1" s="1"/>
  <c r="G1228" i="1" a="1"/>
  <c r="G1228" i="1"/>
  <c r="L1229" i="1" a="1"/>
  <c r="L1229" i="1" s="1"/>
  <c r="M1225" i="1" a="1"/>
  <c r="M1225" i="1"/>
  <c r="L1225" i="1" a="1"/>
  <c r="L1225" i="1"/>
  <c r="Q1221" i="1" a="1"/>
  <c r="Q1221" i="1" s="1"/>
  <c r="M1224" i="1" a="1"/>
  <c r="M1224" i="1"/>
  <c r="O1223" i="1" a="1"/>
  <c r="O1223" i="1" s="1"/>
  <c r="K1224" i="1" a="1"/>
  <c r="K1224" i="1" s="1"/>
  <c r="P1226" i="1" a="1"/>
  <c r="P1226" i="1" s="1"/>
  <c r="H1224" i="1" a="1"/>
  <c r="H1224" i="1" s="1"/>
  <c r="M1226" i="1" a="1"/>
  <c r="M1226" i="1"/>
  <c r="G1224" i="1" a="1"/>
  <c r="G1224" i="1" s="1"/>
  <c r="L1223" i="1" a="1"/>
  <c r="L1223" i="1" s="1"/>
  <c r="H1225" i="1" a="1"/>
  <c r="H1225" i="1"/>
  <c r="L1224" i="1" a="1"/>
  <c r="L1224" i="1"/>
  <c r="P1223" i="1" a="1"/>
  <c r="P1223" i="1" s="1"/>
  <c r="N1222" i="1" a="1"/>
  <c r="N1222" i="1" s="1"/>
  <c r="F1222" i="1" a="1"/>
  <c r="F1222" i="1" s="1"/>
  <c r="H1222" i="1" a="1"/>
  <c r="H1222" i="1" s="1"/>
  <c r="L1222" i="1" a="1"/>
  <c r="L1222" i="1" s="1"/>
  <c r="J1225" i="1" a="1"/>
  <c r="J1225" i="1"/>
  <c r="H1226" i="1" a="1"/>
  <c r="H1226" i="1"/>
  <c r="Q1223" i="1" a="1"/>
  <c r="Q1223" i="1"/>
  <c r="G1227" i="1" a="1"/>
  <c r="G1227" i="1" s="1"/>
  <c r="Q1224" i="1" a="1"/>
  <c r="Q1224" i="1" s="1"/>
  <c r="F1223" i="1" a="1"/>
  <c r="F1223" i="1" s="1"/>
  <c r="O1226" i="1" a="1"/>
  <c r="O1226" i="1" s="1"/>
  <c r="F1225" i="1" a="1"/>
  <c r="F1225" i="1" s="1"/>
  <c r="P1224" i="1" a="1"/>
  <c r="P1224" i="1" s="1"/>
  <c r="L1226" i="1" a="1"/>
  <c r="L1226" i="1" s="1"/>
  <c r="J1226" i="1" a="1"/>
  <c r="J1226" i="1" s="1"/>
  <c r="G1226" i="1" a="1"/>
  <c r="G1226" i="1" s="1"/>
  <c r="P1225" i="1" a="1"/>
  <c r="P1225" i="1"/>
  <c r="N1225" i="1" a="1"/>
  <c r="N1225" i="1"/>
  <c r="K1223" i="1" a="1"/>
  <c r="K1223" i="1"/>
  <c r="N1224" i="1" a="1"/>
  <c r="N1224" i="1"/>
  <c r="G1225" i="1" a="1"/>
  <c r="G1225" i="1" s="1"/>
  <c r="I1225" i="1" a="1"/>
  <c r="I1225" i="1" s="1"/>
  <c r="M1222" i="1" a="1"/>
  <c r="M1222" i="1" s="1"/>
  <c r="O1224" i="1" a="1"/>
  <c r="O1224" i="1"/>
  <c r="I1223" i="1" a="1"/>
  <c r="I1223" i="1" s="1"/>
  <c r="I1222" i="1" a="1"/>
  <c r="I1222" i="1"/>
  <c r="M1223" i="1" a="1"/>
  <c r="M1223" i="1"/>
  <c r="G1223" i="1" a="1"/>
  <c r="G1223" i="1"/>
  <c r="P1222" i="1" a="1"/>
  <c r="P1222" i="1"/>
  <c r="K1222" i="1" a="1"/>
  <c r="K1222" i="1"/>
  <c r="G1222" i="1" a="1"/>
  <c r="G1222" i="1" s="1"/>
  <c r="Q1226" i="1" a="1"/>
  <c r="Q1226" i="1" s="1"/>
  <c r="N1226" i="1" a="1"/>
  <c r="N1226" i="1" s="1"/>
  <c r="K1226" i="1" a="1"/>
  <c r="K1226" i="1" s="1"/>
  <c r="K1225" i="1" a="1"/>
  <c r="K1225" i="1"/>
  <c r="J1222" i="1" a="1"/>
  <c r="J1222" i="1"/>
  <c r="Q1225" i="1" a="1"/>
  <c r="Q1225" i="1"/>
  <c r="I1224" i="1" a="1"/>
  <c r="I1224" i="1" s="1"/>
  <c r="F1224" i="1" a="1"/>
  <c r="F1224" i="1" s="1"/>
  <c r="O1222" i="1" a="1"/>
  <c r="O1222" i="1"/>
  <c r="Q1222" i="1" a="1"/>
  <c r="Q1222" i="1" s="1"/>
  <c r="J1223" i="1" a="1"/>
  <c r="J1223" i="1" s="1"/>
  <c r="I1226" i="1" a="1"/>
  <c r="I1226" i="1" s="1"/>
  <c r="O1225" i="1" a="1"/>
  <c r="O1225" i="1" s="1"/>
  <c r="H1223" i="1" a="1"/>
  <c r="H1223" i="1" s="1"/>
  <c r="N1223" i="1" a="1"/>
  <c r="N1223" i="1" s="1"/>
  <c r="J1224" i="1" a="1"/>
  <c r="J1224" i="1"/>
  <c r="H1227" i="1" a="1"/>
  <c r="H1227" i="1"/>
  <c r="F1227" i="1" a="1"/>
  <c r="F1227" i="1"/>
  <c r="F1226" i="1" a="1"/>
  <c r="F1226" i="1"/>
  <c r="L1219" i="1" a="1"/>
  <c r="L1219" i="1" s="1"/>
  <c r="P1217" i="1" a="1"/>
  <c r="P1217" i="1" s="1"/>
  <c r="I1219" i="1" a="1"/>
  <c r="I1219" i="1" s="1"/>
  <c r="N1218" i="1" a="1"/>
  <c r="N1218" i="1" s="1"/>
  <c r="Q1219" i="1" a="1"/>
  <c r="Q1219" i="1"/>
  <c r="J1221" i="1" a="1"/>
  <c r="J1221" i="1"/>
  <c r="F1221" i="1" a="1"/>
  <c r="F1221" i="1" s="1"/>
  <c r="O1217" i="1" a="1"/>
  <c r="O1217" i="1"/>
  <c r="G1220" i="1" a="1"/>
  <c r="G1220" i="1"/>
  <c r="O1219" i="1" a="1"/>
  <c r="O1219" i="1" s="1"/>
  <c r="M1219" i="1" a="1"/>
  <c r="M1219" i="1" s="1"/>
  <c r="H1218" i="1" a="1"/>
  <c r="H1218" i="1" s="1"/>
  <c r="J1218" i="1" a="1"/>
  <c r="J1218" i="1" s="1"/>
  <c r="F1218" i="1" a="1"/>
  <c r="F1218" i="1" s="1"/>
  <c r="L1218" i="1" a="1"/>
  <c r="L1218" i="1"/>
  <c r="H1221" i="1" a="1"/>
  <c r="H1221" i="1"/>
  <c r="M1220" i="1" a="1"/>
  <c r="M1220" i="1" s="1"/>
  <c r="J1219" i="1" a="1"/>
  <c r="J1219" i="1"/>
  <c r="P1218" i="1" a="1"/>
  <c r="P1218" i="1" s="1"/>
  <c r="L1217" i="1" a="1"/>
  <c r="L1217" i="1" s="1"/>
  <c r="J1220" i="1" a="1"/>
  <c r="J1220" i="1"/>
  <c r="F1220" i="1" a="1"/>
  <c r="F1220" i="1"/>
  <c r="M1217" i="1" a="1"/>
  <c r="M1217" i="1"/>
  <c r="G1218" i="1" a="1"/>
  <c r="G1218" i="1"/>
  <c r="I1221" i="1" a="1"/>
  <c r="I1221" i="1" s="1"/>
  <c r="N1220" i="1" a="1"/>
  <c r="N1220" i="1" s="1"/>
  <c r="G1219" i="1" a="1"/>
  <c r="G1219" i="1" s="1"/>
  <c r="O1218" i="1" a="1"/>
  <c r="O1218" i="1" s="1"/>
  <c r="M1218" i="1" a="1"/>
  <c r="M1218" i="1" s="1"/>
  <c r="P1221" i="1" a="1"/>
  <c r="P1221" i="1"/>
  <c r="L1220" i="1" a="1"/>
  <c r="L1220" i="1" s="1"/>
  <c r="O1221" i="1" a="1"/>
  <c r="O1221" i="1" s="1"/>
  <c r="Q1220" i="1" a="1"/>
  <c r="Q1220" i="1"/>
  <c r="H1219" i="1" a="1"/>
  <c r="H1219" i="1" s="1"/>
  <c r="F1219" i="1" a="1"/>
  <c r="F1219" i="1"/>
  <c r="P1220" i="1" a="1"/>
  <c r="P1220" i="1"/>
  <c r="K1218" i="1" a="1"/>
  <c r="K1218" i="1"/>
  <c r="N1217" i="1" a="1"/>
  <c r="N1217" i="1"/>
  <c r="N1221" i="1" a="1"/>
  <c r="N1221" i="1"/>
  <c r="M1221" i="1" a="1"/>
  <c r="M1221" i="1"/>
  <c r="I1220" i="1" a="1"/>
  <c r="I1220" i="1" s="1"/>
  <c r="Q1218" i="1" a="1"/>
  <c r="Q1218" i="1" s="1"/>
  <c r="L1221" i="1" a="1"/>
  <c r="L1221" i="1" s="1"/>
  <c r="I1218" i="1" a="1"/>
  <c r="I1218" i="1" s="1"/>
  <c r="Q1217" i="1" a="1"/>
  <c r="Q1217" i="1" s="1"/>
  <c r="G1221" i="1" a="1"/>
  <c r="G1221" i="1" s="1"/>
  <c r="K1219" i="1" a="1"/>
  <c r="K1219" i="1"/>
  <c r="O1220" i="1" a="1"/>
  <c r="O1220" i="1" s="1"/>
  <c r="K1220" i="1" a="1"/>
  <c r="K1220" i="1" s="1"/>
  <c r="H1220" i="1" a="1"/>
  <c r="H1220" i="1"/>
  <c r="P1219" i="1" a="1"/>
  <c r="P1219" i="1"/>
  <c r="K1221" i="1" a="1"/>
  <c r="K1221" i="1" s="1"/>
  <c r="N1219" i="1" a="1"/>
  <c r="N1219" i="1"/>
  <c r="N1215" i="1" a="1"/>
  <c r="N1215" i="1"/>
  <c r="K1217" i="1" a="1"/>
  <c r="K1217" i="1" s="1"/>
  <c r="I1217" i="1" a="1"/>
  <c r="I1217" i="1" s="1"/>
  <c r="L1216" i="1" a="1"/>
  <c r="L1216" i="1" s="1"/>
  <c r="H1217" i="1" a="1"/>
  <c r="H1217" i="1" s="1"/>
  <c r="G1217" i="1" a="1"/>
  <c r="G1217" i="1" s="1"/>
  <c r="O1216" i="1" a="1"/>
  <c r="O1216" i="1"/>
  <c r="H1216" i="1" a="1"/>
  <c r="H1216" i="1" s="1"/>
  <c r="Q1215" i="1" a="1"/>
  <c r="Q1215" i="1"/>
  <c r="J1216" i="1" a="1"/>
  <c r="J1216" i="1"/>
  <c r="F1217" i="1" a="1"/>
  <c r="F1217" i="1"/>
  <c r="Q1216" i="1" a="1"/>
  <c r="Q1216" i="1"/>
  <c r="P1216" i="1" a="1"/>
  <c r="P1216" i="1"/>
  <c r="K1216" i="1" a="1"/>
  <c r="K1216" i="1"/>
  <c r="I1216" i="1" a="1"/>
  <c r="I1216" i="1"/>
  <c r="F1216" i="1" a="1"/>
  <c r="F1216" i="1" s="1"/>
  <c r="M1215" i="1" a="1"/>
  <c r="M1215" i="1"/>
  <c r="G1216" i="1" a="1"/>
  <c r="G1216" i="1" s="1"/>
  <c r="M1216" i="1" a="1"/>
  <c r="M1216" i="1" s="1"/>
  <c r="N1216" i="1" a="1"/>
  <c r="N1216" i="1" s="1"/>
  <c r="J1217" i="1" a="1"/>
  <c r="J1217" i="1"/>
  <c r="P1215" i="1" a="1"/>
  <c r="P1215" i="1"/>
  <c r="O1215" i="1" a="1"/>
  <c r="O1215" i="1"/>
  <c r="I1214" i="1" a="1"/>
  <c r="I1214" i="1" s="1"/>
  <c r="Q1212" i="1" a="1"/>
  <c r="Q1212" i="1" s="1"/>
  <c r="J1214" i="1" a="1"/>
  <c r="J1214" i="1" s="1"/>
  <c r="Q1214" i="1" a="1"/>
  <c r="Q1214" i="1"/>
  <c r="N1214" i="1" a="1"/>
  <c r="N1214" i="1"/>
  <c r="L1214" i="1" a="1"/>
  <c r="L1214" i="1"/>
  <c r="L1215" i="1" a="1"/>
  <c r="L1215" i="1"/>
  <c r="K1215" i="1" a="1"/>
  <c r="K1215" i="1"/>
  <c r="J1215" i="1" a="1"/>
  <c r="J1215" i="1" s="1"/>
  <c r="I1215" i="1" a="1"/>
  <c r="I1215" i="1" s="1"/>
  <c r="M1214" i="1" a="1"/>
  <c r="M1214" i="1" s="1"/>
  <c r="K1214" i="1" a="1"/>
  <c r="K1214" i="1"/>
  <c r="H1215" i="1" a="1"/>
  <c r="H1215" i="1" s="1"/>
  <c r="F1214" i="1" a="1"/>
  <c r="F1214" i="1" s="1"/>
  <c r="G1215" i="1" a="1"/>
  <c r="G1215" i="1"/>
  <c r="F1215" i="1" a="1"/>
  <c r="F1215" i="1"/>
  <c r="P1214" i="1" a="1"/>
  <c r="P1214" i="1"/>
  <c r="O1214" i="1" a="1"/>
  <c r="O1214" i="1" s="1"/>
  <c r="G1214" i="1" a="1"/>
  <c r="G1214" i="1"/>
  <c r="H1214" i="1" a="1"/>
  <c r="H1214" i="1"/>
  <c r="H1212" i="1" a="1"/>
  <c r="H1212" i="1"/>
  <c r="P1212" i="1" a="1"/>
  <c r="P1212" i="1"/>
  <c r="O1212" i="1" a="1"/>
  <c r="O1212" i="1"/>
  <c r="J1212" i="1" a="1"/>
  <c r="J1212" i="1"/>
  <c r="G1212" i="1" a="1"/>
  <c r="G1212" i="1" s="1"/>
  <c r="N1212" i="1" a="1"/>
  <c r="N1212" i="1"/>
  <c r="M1212" i="1" a="1"/>
  <c r="M1212" i="1"/>
  <c r="I1212" i="1" a="1"/>
  <c r="I1212" i="1"/>
  <c r="L1212" i="1" a="1"/>
  <c r="L1212" i="1"/>
  <c r="K1212" i="1" a="1"/>
  <c r="K1212" i="1" s="1"/>
  <c r="M1211" i="1" a="1"/>
  <c r="M1211" i="1" s="1"/>
  <c r="F1212" i="1" a="1"/>
  <c r="F1212" i="1"/>
  <c r="Q1211" i="1" a="1"/>
  <c r="Q1211" i="1" s="1"/>
  <c r="O1211" i="1" a="1"/>
  <c r="O1211" i="1"/>
  <c r="N1211" i="1" a="1"/>
  <c r="N1211" i="1"/>
  <c r="P1211" i="1" a="1"/>
  <c r="P1211" i="1"/>
  <c r="L1211" i="1" a="1"/>
  <c r="L1211" i="1"/>
  <c r="K1211" i="1" a="1"/>
  <c r="K1211" i="1"/>
  <c r="I1211" i="1" a="1"/>
  <c r="I1211" i="1" s="1"/>
  <c r="J1211" i="1" a="1"/>
  <c r="J1211" i="1" s="1"/>
  <c r="G1211" i="1" a="1"/>
  <c r="G1211" i="1"/>
  <c r="H1211" i="1" a="1"/>
  <c r="H1211" i="1"/>
  <c r="N1210" i="1" a="1"/>
  <c r="N1210" i="1" s="1"/>
  <c r="M1210" i="1" a="1"/>
  <c r="M1210" i="1" s="1"/>
  <c r="L1210" i="1" a="1"/>
  <c r="L1210" i="1"/>
  <c r="J1210" i="1" a="1"/>
  <c r="J1210" i="1"/>
  <c r="G1210" i="1" a="1"/>
  <c r="G1210" i="1"/>
  <c r="F1210" i="1" a="1"/>
  <c r="F1210" i="1" s="1"/>
  <c r="F1211" i="1" a="1"/>
  <c r="F1211" i="1"/>
  <c r="Q1210" i="1" a="1"/>
  <c r="Q1210" i="1"/>
  <c r="P1210" i="1" a="1"/>
  <c r="P1210" i="1"/>
  <c r="I1210" i="1" a="1"/>
  <c r="I1210" i="1"/>
  <c r="O1210" i="1" a="1"/>
  <c r="O1210" i="1" s="1"/>
  <c r="H1210" i="1" a="1"/>
  <c r="H1210" i="1" s="1"/>
  <c r="K1210" i="1" a="1"/>
  <c r="K1210" i="1" s="1"/>
  <c r="H1208" i="1" a="1"/>
  <c r="H1208" i="1"/>
  <c r="O1201" i="1" a="1"/>
  <c r="O1201" i="1"/>
  <c r="O1208" i="1" a="1"/>
  <c r="O1208" i="1"/>
  <c r="F1209" i="1" a="1"/>
  <c r="F1209" i="1"/>
  <c r="Q1208" i="1" a="1"/>
  <c r="Q1208" i="1" s="1"/>
  <c r="J1208" i="1" a="1"/>
  <c r="J1208" i="1"/>
  <c r="H1202" i="1" a="1"/>
  <c r="H1202" i="1"/>
  <c r="L1208" i="1" a="1"/>
  <c r="L1208" i="1" s="1"/>
  <c r="L1202" i="1" a="1"/>
  <c r="L1202" i="1"/>
  <c r="Q1202" i="1" a="1"/>
  <c r="Q1202" i="1"/>
  <c r="O1202" i="1" a="1"/>
  <c r="O1202" i="1" s="1"/>
  <c r="J1202" i="1" a="1"/>
  <c r="J1202" i="1" s="1"/>
  <c r="L1201" i="1" a="1"/>
  <c r="L1201" i="1"/>
  <c r="G1208" i="1" a="1"/>
  <c r="G1208" i="1"/>
  <c r="K1202" i="1" a="1"/>
  <c r="K1202" i="1"/>
  <c r="I1201" i="1" a="1"/>
  <c r="I1201" i="1"/>
  <c r="H1201" i="1" a="1"/>
  <c r="H1201" i="1" s="1"/>
  <c r="F1208" i="1" a="1"/>
  <c r="F1208" i="1"/>
  <c r="K1208" i="1" a="1"/>
  <c r="K1208" i="1" s="1"/>
  <c r="J1201" i="1" a="1"/>
  <c r="J1201" i="1"/>
  <c r="M1202" i="1" a="1"/>
  <c r="M1202" i="1"/>
  <c r="I1202" i="1" a="1"/>
  <c r="I1202" i="1"/>
  <c r="F1202" i="1" a="1"/>
  <c r="F1202" i="1" s="1"/>
  <c r="F1201" i="1" a="1"/>
  <c r="F1201" i="1"/>
  <c r="K1201" i="1" a="1"/>
  <c r="K1201" i="1"/>
  <c r="G1201" i="1" a="1"/>
  <c r="G1201" i="1" s="1"/>
  <c r="Q1209" i="1" a="1"/>
  <c r="Q1209" i="1" s="1"/>
  <c r="P1202" i="1" a="1"/>
  <c r="P1202" i="1" s="1"/>
  <c r="P1209" i="1" a="1"/>
  <c r="P1209" i="1" s="1"/>
  <c r="O1209" i="1" a="1"/>
  <c r="O1209" i="1" s="1"/>
  <c r="N1209" i="1" a="1"/>
  <c r="N1209" i="1"/>
  <c r="N1202" i="1" a="1"/>
  <c r="N1202" i="1"/>
  <c r="Q1201" i="1" a="1"/>
  <c r="Q1201" i="1" s="1"/>
  <c r="G1202" i="1" a="1"/>
  <c r="G1202" i="1" s="1"/>
  <c r="M1209" i="1" a="1"/>
  <c r="M1209" i="1"/>
  <c r="L1209" i="1" a="1"/>
  <c r="L1209" i="1"/>
  <c r="K1209" i="1" a="1"/>
  <c r="K1209" i="1"/>
  <c r="N1201" i="1" a="1"/>
  <c r="N1201" i="1" s="1"/>
  <c r="M1208" i="1" a="1"/>
  <c r="M1208" i="1"/>
  <c r="J1209" i="1" a="1"/>
  <c r="J1209" i="1" s="1"/>
  <c r="I1209" i="1" a="1"/>
  <c r="I1209" i="1" s="1"/>
  <c r="H1209" i="1" a="1"/>
  <c r="H1209" i="1" s="1"/>
  <c r="G1209" i="1" a="1"/>
  <c r="G1209" i="1" s="1"/>
  <c r="I1208" i="1" a="1"/>
  <c r="I1208" i="1" s="1"/>
  <c r="P1201" i="1" a="1"/>
  <c r="P1201" i="1" s="1"/>
  <c r="M1201" i="1" a="1"/>
  <c r="M1201" i="1" s="1"/>
  <c r="P1208" i="1" a="1"/>
  <c r="P1208" i="1" s="1"/>
  <c r="N1208" i="1" a="1"/>
  <c r="N1208" i="1" s="1"/>
  <c r="H1199" i="1" a="1"/>
  <c r="H1199" i="1"/>
  <c r="P1197" i="1" a="1"/>
  <c r="P1197" i="1"/>
  <c r="M1197" i="1" a="1"/>
  <c r="M1197" i="1"/>
  <c r="G1199" i="1" a="1"/>
  <c r="G1199" i="1"/>
  <c r="P1198" i="1" a="1"/>
  <c r="P1198" i="1" s="1"/>
  <c r="L1198" i="1" a="1"/>
  <c r="L1198" i="1" s="1"/>
  <c r="F1198" i="1" a="1"/>
  <c r="F1198" i="1" s="1"/>
  <c r="N1195" i="1" a="1"/>
  <c r="N1195" i="1" s="1"/>
  <c r="H1197" i="1" a="1"/>
  <c r="H1197" i="1" s="1"/>
  <c r="F1196" i="1" a="1"/>
  <c r="F1196" i="1"/>
  <c r="Q1197" i="1" a="1"/>
  <c r="Q1197" i="1"/>
  <c r="K1196" i="1" a="1"/>
  <c r="K1196" i="1" s="1"/>
  <c r="K1198" i="1" a="1"/>
  <c r="K1198" i="1"/>
  <c r="G1198" i="1" a="1"/>
  <c r="G1198" i="1"/>
  <c r="I1198" i="1" a="1"/>
  <c r="I1198" i="1" s="1"/>
  <c r="I1197" i="1" a="1"/>
  <c r="I1197" i="1" s="1"/>
  <c r="Q1200" i="1" a="1"/>
  <c r="Q1200" i="1" s="1"/>
  <c r="N1198" i="1" a="1"/>
  <c r="N1198" i="1"/>
  <c r="P1200" i="1" a="1"/>
  <c r="P1200" i="1"/>
  <c r="I1200" i="1" a="1"/>
  <c r="I1200" i="1" s="1"/>
  <c r="K1197" i="1" a="1"/>
  <c r="K1197" i="1" s="1"/>
  <c r="Q1196" i="1" a="1"/>
  <c r="Q1196" i="1" s="1"/>
  <c r="P1199" i="1" a="1"/>
  <c r="P1199" i="1"/>
  <c r="O1195" i="1" a="1"/>
  <c r="O1195" i="1" s="1"/>
  <c r="N1197" i="1" a="1"/>
  <c r="N1197" i="1"/>
  <c r="O1199" i="1" a="1"/>
  <c r="O1199" i="1"/>
  <c r="F1199" i="1" a="1"/>
  <c r="F1199" i="1" s="1"/>
  <c r="J1196" i="1" a="1"/>
  <c r="J1196" i="1" s="1"/>
  <c r="O1200" i="1" a="1"/>
  <c r="O1200" i="1" s="1"/>
  <c r="N1200" i="1" a="1"/>
  <c r="N1200" i="1"/>
  <c r="M1198" i="1" a="1"/>
  <c r="M1198" i="1" s="1"/>
  <c r="M1200" i="1" a="1"/>
  <c r="M1200" i="1" s="1"/>
  <c r="L1200" i="1" a="1"/>
  <c r="L1200" i="1"/>
  <c r="M1199" i="1" a="1"/>
  <c r="M1199" i="1" s="1"/>
  <c r="K1200" i="1" a="1"/>
  <c r="K1200" i="1"/>
  <c r="Q1198" i="1" a="1"/>
  <c r="Q1198" i="1" s="1"/>
  <c r="O1198" i="1" a="1"/>
  <c r="O1198" i="1" s="1"/>
  <c r="N1199" i="1" a="1"/>
  <c r="N1199" i="1"/>
  <c r="P1196" i="1" a="1"/>
  <c r="P1196" i="1" s="1"/>
  <c r="J1200" i="1" a="1"/>
  <c r="J1200" i="1"/>
  <c r="I1199" i="1" a="1"/>
  <c r="I1199" i="1"/>
  <c r="O1196" i="1" a="1"/>
  <c r="O1196" i="1"/>
  <c r="N1196" i="1" a="1"/>
  <c r="N1196" i="1"/>
  <c r="Q1195" i="1" a="1"/>
  <c r="Q1195" i="1" s="1"/>
  <c r="P1195" i="1" a="1"/>
  <c r="P1195" i="1" s="1"/>
  <c r="H1196" i="1" a="1"/>
  <c r="H1196" i="1" s="1"/>
  <c r="J1199" i="1" a="1"/>
  <c r="J1199" i="1"/>
  <c r="H1200" i="1" a="1"/>
  <c r="H1200" i="1" s="1"/>
  <c r="G1200" i="1" a="1"/>
  <c r="G1200" i="1" s="1"/>
  <c r="J1198" i="1" a="1"/>
  <c r="J1198" i="1" s="1"/>
  <c r="L1197" i="1" a="1"/>
  <c r="L1197" i="1" s="1"/>
  <c r="F1197" i="1" a="1"/>
  <c r="F1197" i="1" s="1"/>
  <c r="L1196" i="1" a="1"/>
  <c r="L1196" i="1" s="1"/>
  <c r="F1200" i="1" a="1"/>
  <c r="F1200" i="1" s="1"/>
  <c r="Q1199" i="1" a="1"/>
  <c r="Q1199" i="1"/>
  <c r="K1199" i="1" a="1"/>
  <c r="K1199" i="1" s="1"/>
  <c r="M1196" i="1" a="1"/>
  <c r="M1196" i="1" s="1"/>
  <c r="H1198" i="1" a="1"/>
  <c r="H1198" i="1" s="1"/>
  <c r="O1197" i="1" a="1"/>
  <c r="O1197" i="1"/>
  <c r="I1196" i="1" a="1"/>
  <c r="I1196" i="1" s="1"/>
  <c r="G1197" i="1" a="1"/>
  <c r="G1197" i="1" s="1"/>
  <c r="L1199" i="1" a="1"/>
  <c r="L1199" i="1" s="1"/>
  <c r="J1197" i="1" a="1"/>
  <c r="J1197" i="1" s="1"/>
  <c r="G1196" i="1" a="1"/>
  <c r="G1196" i="1" s="1"/>
  <c r="H1346" i="1" a="1"/>
  <c r="H1346" i="1" s="1"/>
  <c r="L1346" i="1" a="1"/>
  <c r="L1346" i="1" s="1"/>
  <c r="Q1339" i="1" a="1"/>
  <c r="Q1339" i="1" s="1"/>
  <c r="K1346" i="1" a="1"/>
  <c r="K1346" i="1"/>
  <c r="J1346" i="1" a="1"/>
  <c r="J1346" i="1" s="1"/>
  <c r="I1346" i="1" a="1"/>
  <c r="I1346" i="1" s="1"/>
  <c r="G1346" i="1" a="1"/>
  <c r="G1346" i="1"/>
  <c r="M1340" i="1" a="1"/>
  <c r="M1340" i="1" s="1"/>
  <c r="I1340" i="1" a="1"/>
  <c r="I1340" i="1" s="1"/>
  <c r="L1338" i="1" a="1"/>
  <c r="L1338" i="1" s="1"/>
  <c r="J1338" i="1" a="1"/>
  <c r="J1338" i="1" s="1"/>
  <c r="K1340" i="1" a="1"/>
  <c r="K1340" i="1" s="1"/>
  <c r="N1339" i="1" a="1"/>
  <c r="N1339" i="1"/>
  <c r="I1338" i="1" a="1"/>
  <c r="I1338" i="1" s="1"/>
  <c r="O1340" i="1" a="1"/>
  <c r="O1340" i="1" s="1"/>
  <c r="J1340" i="1" a="1"/>
  <c r="J1340" i="1" s="1"/>
  <c r="F1340" i="1" a="1"/>
  <c r="F1340" i="1" s="1"/>
  <c r="F1339" i="1" a="1"/>
  <c r="F1339" i="1" s="1"/>
  <c r="M1339" i="1" a="1"/>
  <c r="M1339" i="1" s="1"/>
  <c r="Q1338" i="1" a="1"/>
  <c r="Q1338" i="1" s="1"/>
  <c r="P1338" i="1" a="1"/>
  <c r="P1338" i="1" s="1"/>
  <c r="O1338" i="1" a="1"/>
  <c r="O1338" i="1" s="1"/>
  <c r="F1338" i="1" a="1"/>
  <c r="F1338" i="1"/>
  <c r="P1340" i="1" a="1"/>
  <c r="P1340" i="1"/>
  <c r="K1339" i="1" a="1"/>
  <c r="K1339" i="1" s="1"/>
  <c r="G1340" i="1" a="1"/>
  <c r="G1340" i="1" s="1"/>
  <c r="P1339" i="1" a="1"/>
  <c r="P1339" i="1"/>
  <c r="L1339" i="1" a="1"/>
  <c r="L1339" i="1"/>
  <c r="G1339" i="1" a="1"/>
  <c r="G1339" i="1" s="1"/>
  <c r="K1338" i="1" a="1"/>
  <c r="K1338" i="1" s="1"/>
  <c r="G1338" i="1" a="1"/>
  <c r="G1338" i="1"/>
  <c r="Q1340" i="1" a="1"/>
  <c r="Q1340" i="1" s="1"/>
  <c r="I1339" i="1" a="1"/>
  <c r="I1339" i="1" s="1"/>
  <c r="F1347" i="1" a="1"/>
  <c r="F1347" i="1" s="1"/>
  <c r="M1346" i="1" a="1"/>
  <c r="M1346" i="1" s="1"/>
  <c r="Q1346" i="1" a="1"/>
  <c r="Q1346" i="1"/>
  <c r="P1346" i="1" a="1"/>
  <c r="P1346" i="1"/>
  <c r="O1346" i="1" a="1"/>
  <c r="O1346" i="1" s="1"/>
  <c r="F1346" i="1" a="1"/>
  <c r="F1346" i="1" s="1"/>
  <c r="O1339" i="1" a="1"/>
  <c r="O1339" i="1" s="1"/>
  <c r="L1340" i="1" a="1"/>
  <c r="L1340" i="1"/>
  <c r="N1338" i="1" a="1"/>
  <c r="N1338" i="1"/>
  <c r="H1338" i="1" a="1"/>
  <c r="H1338" i="1"/>
  <c r="J1339" i="1" a="1"/>
  <c r="J1339" i="1" s="1"/>
  <c r="H1340" i="1" a="1"/>
  <c r="H1340" i="1" s="1"/>
  <c r="H1339" i="1" a="1"/>
  <c r="H1339" i="1"/>
  <c r="N1340" i="1" a="1"/>
  <c r="N1340" i="1" s="1"/>
  <c r="M1338" i="1" a="1"/>
  <c r="M1338" i="1" s="1"/>
  <c r="N1346" i="1" a="1"/>
  <c r="N1346" i="1"/>
  <c r="G1336" i="1" a="1"/>
  <c r="G1336" i="1" s="1"/>
  <c r="Q1333" i="1" a="1"/>
  <c r="Q1333" i="1"/>
  <c r="L1334" i="1" a="1"/>
  <c r="L1334" i="1"/>
  <c r="F1336" i="1" a="1"/>
  <c r="F1336" i="1"/>
  <c r="K1334" i="1" a="1"/>
  <c r="K1334" i="1" s="1"/>
  <c r="M1333" i="1" a="1"/>
  <c r="M1333" i="1"/>
  <c r="H1334" i="1" a="1"/>
  <c r="H1334" i="1" s="1"/>
  <c r="K1335" i="1" a="1"/>
  <c r="K1335" i="1" s="1"/>
  <c r="G1334" i="1" a="1"/>
  <c r="G1334" i="1"/>
  <c r="H1335" i="1" a="1"/>
  <c r="H1335" i="1" s="1"/>
  <c r="L1335" i="1" a="1"/>
  <c r="L1335" i="1" s="1"/>
  <c r="N1333" i="1" a="1"/>
  <c r="N1333" i="1"/>
  <c r="K1336" i="1" a="1"/>
  <c r="K1336" i="1" s="1"/>
  <c r="O1333" i="1" a="1"/>
  <c r="O1333" i="1" s="1"/>
  <c r="N1334" i="1" a="1"/>
  <c r="N1334" i="1"/>
  <c r="K1337" i="1" a="1"/>
  <c r="K1337" i="1"/>
  <c r="F1337" i="1" a="1"/>
  <c r="F1337" i="1" s="1"/>
  <c r="O1335" i="1" a="1"/>
  <c r="O1335" i="1" s="1"/>
  <c r="Q1337" i="1" a="1"/>
  <c r="Q1337" i="1" s="1"/>
  <c r="P1337" i="1" a="1"/>
  <c r="P1337" i="1"/>
  <c r="M1334" i="1" a="1"/>
  <c r="M1334" i="1"/>
  <c r="P1334" i="1" a="1"/>
  <c r="P1334" i="1" s="1"/>
  <c r="P1333" i="1" a="1"/>
  <c r="P1333" i="1"/>
  <c r="M1337" i="1" a="1"/>
  <c r="M1337" i="1"/>
  <c r="O1334" i="1" a="1"/>
  <c r="O1334" i="1" s="1"/>
  <c r="I1337" i="1" a="1"/>
  <c r="I1337" i="1" s="1"/>
  <c r="G1335" i="1" a="1"/>
  <c r="G1335" i="1" s="1"/>
  <c r="J1335" i="1" a="1"/>
  <c r="J1335" i="1" s="1"/>
  <c r="H1337" i="1" a="1"/>
  <c r="H1337" i="1" s="1"/>
  <c r="Q1335" i="1" a="1"/>
  <c r="Q1335" i="1" s="1"/>
  <c r="P1335" i="1" a="1"/>
  <c r="P1335" i="1" s="1"/>
  <c r="N1335" i="1" a="1"/>
  <c r="N1335" i="1"/>
  <c r="O1337" i="1" a="1"/>
  <c r="O1337" i="1" s="1"/>
  <c r="N1337" i="1" a="1"/>
  <c r="N1337" i="1"/>
  <c r="L1337" i="1" a="1"/>
  <c r="L1337" i="1" s="1"/>
  <c r="J1337" i="1" a="1"/>
  <c r="J1337" i="1"/>
  <c r="L1336" i="1" a="1"/>
  <c r="L1336" i="1"/>
  <c r="M1335" i="1" a="1"/>
  <c r="M1335" i="1" s="1"/>
  <c r="G1337" i="1" a="1"/>
  <c r="G1337" i="1"/>
  <c r="Q1336" i="1" a="1"/>
  <c r="Q1336" i="1" s="1"/>
  <c r="F1334" i="1" a="1"/>
  <c r="F1334" i="1" s="1"/>
  <c r="P1336" i="1" a="1"/>
  <c r="P1336" i="1" s="1"/>
  <c r="N1336" i="1" a="1"/>
  <c r="N1336" i="1" s="1"/>
  <c r="F1335" i="1" a="1"/>
  <c r="F1335" i="1" s="1"/>
  <c r="I1334" i="1" a="1"/>
  <c r="I1334" i="1"/>
  <c r="K1333" i="1" a="1"/>
  <c r="K1333" i="1" s="1"/>
  <c r="J1336" i="1" a="1"/>
  <c r="J1336" i="1" s="1"/>
  <c r="O1336" i="1" a="1"/>
  <c r="O1336" i="1"/>
  <c r="H1336" i="1" a="1"/>
  <c r="H1336" i="1"/>
  <c r="I1335" i="1" a="1"/>
  <c r="I1335" i="1" s="1"/>
  <c r="J1334" i="1" a="1"/>
  <c r="J1334" i="1" s="1"/>
  <c r="L1333" i="1" a="1"/>
  <c r="L1333" i="1" s="1"/>
  <c r="M1336" i="1" a="1"/>
  <c r="M1336" i="1" s="1"/>
  <c r="I1336" i="1" a="1"/>
  <c r="I1336" i="1"/>
  <c r="Q1334" i="1" a="1"/>
  <c r="Q1334" i="1"/>
  <c r="N1332" i="1" a="1"/>
  <c r="N1332" i="1"/>
  <c r="M1332" i="1" a="1"/>
  <c r="M1332" i="1" s="1"/>
  <c r="L1332" i="1" a="1"/>
  <c r="L1332" i="1"/>
  <c r="K1332" i="1" a="1"/>
  <c r="K1332" i="1" s="1"/>
  <c r="J1332" i="1" a="1"/>
  <c r="J1332" i="1"/>
  <c r="H1332" i="1" a="1"/>
  <c r="H1332" i="1" s="1"/>
  <c r="G1332" i="1" a="1"/>
  <c r="G1332" i="1" s="1"/>
  <c r="F1332" i="1" a="1"/>
  <c r="F1332" i="1"/>
  <c r="F1333" i="1" a="1"/>
  <c r="F1333" i="1" s="1"/>
  <c r="J1333" i="1" a="1"/>
  <c r="J1333" i="1" s="1"/>
  <c r="I1333" i="1" a="1"/>
  <c r="I1333" i="1"/>
  <c r="H1333" i="1" a="1"/>
  <c r="H1333" i="1" s="1"/>
  <c r="G1333" i="1" a="1"/>
  <c r="G1333" i="1" s="1"/>
  <c r="Q1332" i="1" a="1"/>
  <c r="Q1332" i="1"/>
  <c r="P1332" i="1" a="1"/>
  <c r="P1332" i="1" s="1"/>
  <c r="O1332" i="1" a="1"/>
  <c r="O1332" i="1" s="1"/>
  <c r="I1332" i="1" a="1"/>
  <c r="I1332" i="1"/>
  <c r="J1326" i="1" a="1"/>
  <c r="J1326" i="1" s="1"/>
  <c r="M1326" i="1" a="1"/>
  <c r="M1326" i="1"/>
  <c r="L1326" i="1" a="1"/>
  <c r="L1326" i="1"/>
  <c r="K1326" i="1" a="1"/>
  <c r="K1326" i="1" s="1"/>
  <c r="I1326" i="1" a="1"/>
  <c r="I1326" i="1"/>
  <c r="Q1326" i="1" a="1"/>
  <c r="Q1326" i="1"/>
  <c r="P1326" i="1" a="1"/>
  <c r="P1326" i="1"/>
  <c r="O1326" i="1" a="1"/>
  <c r="O1326" i="1" s="1"/>
  <c r="N1326" i="1" a="1"/>
  <c r="N1326" i="1"/>
  <c r="H1323" i="1" a="1"/>
  <c r="H1323" i="1"/>
  <c r="I1325" i="1" a="1"/>
  <c r="I1325" i="1" s="1"/>
  <c r="K1324" i="1" a="1"/>
  <c r="K1324" i="1" s="1"/>
  <c r="L1323" i="1" a="1"/>
  <c r="L1323" i="1"/>
  <c r="J1323" i="1" a="1"/>
  <c r="J1323" i="1"/>
  <c r="O1321" i="1" a="1"/>
  <c r="O1321" i="1" s="1"/>
  <c r="I1323" i="1" a="1"/>
  <c r="I1323" i="1"/>
  <c r="G1325" i="1" a="1"/>
  <c r="G1325" i="1"/>
  <c r="F1325" i="1" a="1"/>
  <c r="F1325" i="1" s="1"/>
  <c r="O1324" i="1" a="1"/>
  <c r="O1324" i="1"/>
  <c r="N1324" i="1" a="1"/>
  <c r="N1324" i="1" s="1"/>
  <c r="I1324" i="1" a="1"/>
  <c r="I1324" i="1" s="1"/>
  <c r="P1321" i="1" a="1"/>
  <c r="P1321" i="1" s="1"/>
  <c r="M1323" i="1" a="1"/>
  <c r="M1323" i="1"/>
  <c r="K1323" i="1" a="1"/>
  <c r="K1323" i="1" s="1"/>
  <c r="H1324" i="1" a="1"/>
  <c r="H1324" i="1"/>
  <c r="H1325" i="1" a="1"/>
  <c r="H1325" i="1"/>
  <c r="M1324" i="1" a="1"/>
  <c r="M1324" i="1" s="1"/>
  <c r="L1324" i="1" a="1"/>
  <c r="L1324" i="1" s="1"/>
  <c r="F1324" i="1" a="1"/>
  <c r="F1324" i="1" s="1"/>
  <c r="P1323" i="1" a="1"/>
  <c r="P1323" i="1"/>
  <c r="G1324" i="1" a="1"/>
  <c r="G1324" i="1" s="1"/>
  <c r="G1323" i="1" a="1"/>
  <c r="G1323" i="1" s="1"/>
  <c r="Q1321" i="1" a="1"/>
  <c r="Q1321" i="1" s="1"/>
  <c r="J1325" i="1" a="1"/>
  <c r="J1325" i="1" s="1"/>
  <c r="H1326" i="1" a="1"/>
  <c r="H1326" i="1"/>
  <c r="G1326" i="1" a="1"/>
  <c r="G1326" i="1" s="1"/>
  <c r="O1323" i="1" a="1"/>
  <c r="O1323" i="1" s="1"/>
  <c r="N1323" i="1" a="1"/>
  <c r="N1323" i="1"/>
  <c r="L1325" i="1" a="1"/>
  <c r="L1325" i="1"/>
  <c r="Q1323" i="1" a="1"/>
  <c r="Q1323" i="1" s="1"/>
  <c r="F1326" i="1" a="1"/>
  <c r="F1326" i="1" s="1"/>
  <c r="Q1325" i="1" a="1"/>
  <c r="Q1325" i="1"/>
  <c r="P1325" i="1" a="1"/>
  <c r="P1325" i="1"/>
  <c r="O1325" i="1" a="1"/>
  <c r="O1325" i="1"/>
  <c r="N1325" i="1" a="1"/>
  <c r="N1325" i="1"/>
  <c r="F1323" i="1" a="1"/>
  <c r="F1323" i="1" s="1"/>
  <c r="Q1324" i="1" a="1"/>
  <c r="Q1324" i="1" s="1"/>
  <c r="M1325" i="1" a="1"/>
  <c r="M1325" i="1"/>
  <c r="K1325" i="1" a="1"/>
  <c r="K1325" i="1"/>
  <c r="P1324" i="1" a="1"/>
  <c r="P1324" i="1" s="1"/>
  <c r="J1324" i="1" a="1"/>
  <c r="J1324" i="1"/>
  <c r="I1447" i="1" a="1"/>
  <c r="I1447" i="1"/>
  <c r="G1446" i="1" a="1"/>
  <c r="G1446" i="1"/>
  <c r="J1446" i="1" a="1"/>
  <c r="J1446" i="1"/>
  <c r="N1446" i="1" a="1"/>
  <c r="N1446" i="1"/>
  <c r="K1445" i="1" a="1"/>
  <c r="K1445" i="1" s="1"/>
  <c r="O1447" i="1" a="1"/>
  <c r="O1447" i="1" s="1"/>
  <c r="P1445" i="1" a="1"/>
  <c r="P1445" i="1"/>
  <c r="G1447" i="1" a="1"/>
  <c r="G1447" i="1" s="1"/>
  <c r="P1446" i="1" a="1"/>
  <c r="P1446" i="1" s="1"/>
  <c r="M1446" i="1" a="1"/>
  <c r="M1446" i="1"/>
  <c r="Q1444" i="1" a="1"/>
  <c r="Q1444" i="1" s="1"/>
  <c r="I1445" i="1" a="1"/>
  <c r="I1445" i="1" s="1"/>
  <c r="J1444" i="1" a="1"/>
  <c r="J1444" i="1" s="1"/>
  <c r="O1446" i="1" a="1"/>
  <c r="O1446" i="1"/>
  <c r="N1447" i="1" a="1"/>
  <c r="N1447" i="1" s="1"/>
  <c r="F1447" i="1" a="1"/>
  <c r="F1447" i="1"/>
  <c r="I1446" i="1" a="1"/>
  <c r="I1446" i="1" s="1"/>
  <c r="F1446" i="1" a="1"/>
  <c r="F1446" i="1" s="1"/>
  <c r="H1444" i="1" a="1"/>
  <c r="H1444" i="1" s="1"/>
  <c r="J1445" i="1" a="1"/>
  <c r="J1445" i="1"/>
  <c r="F1445" i="1" a="1"/>
  <c r="F1445" i="1"/>
  <c r="H1445" i="1" a="1"/>
  <c r="H1445" i="1"/>
  <c r="Q1445" i="1" a="1"/>
  <c r="Q1445" i="1" s="1"/>
  <c r="M1445" i="1" a="1"/>
  <c r="M1445" i="1" s="1"/>
  <c r="P1444" i="1" a="1"/>
  <c r="P1444" i="1"/>
  <c r="N1444" i="1" a="1"/>
  <c r="N1444" i="1" s="1"/>
  <c r="I1444" i="1" a="1"/>
  <c r="I1444" i="1"/>
  <c r="K1444" i="1" a="1"/>
  <c r="K1444" i="1"/>
  <c r="M1444" i="1" a="1"/>
  <c r="M1444" i="1" s="1"/>
  <c r="M1447" i="1" a="1"/>
  <c r="M1447" i="1"/>
  <c r="O1444" i="1" a="1"/>
  <c r="O1444" i="1"/>
  <c r="G1444" i="1" a="1"/>
  <c r="G1444" i="1" s="1"/>
  <c r="L1447" i="1" a="1"/>
  <c r="L1447" i="1" s="1"/>
  <c r="K1447" i="1" a="1"/>
  <c r="K1447" i="1" s="1"/>
  <c r="J1447" i="1" a="1"/>
  <c r="J1447" i="1"/>
  <c r="L1446" i="1" a="1"/>
  <c r="L1446" i="1" s="1"/>
  <c r="O1445" i="1" a="1"/>
  <c r="O1445" i="1" s="1"/>
  <c r="N1445" i="1" a="1"/>
  <c r="N1445" i="1"/>
  <c r="H1446" i="1" a="1"/>
  <c r="H1446" i="1"/>
  <c r="H1447" i="1" a="1"/>
  <c r="H1447" i="1"/>
  <c r="Q1446" i="1" a="1"/>
  <c r="Q1446" i="1" s="1"/>
  <c r="K1446" i="1" a="1"/>
  <c r="K1446" i="1"/>
  <c r="L1445" i="1" a="1"/>
  <c r="L1445" i="1"/>
  <c r="G1445" i="1" a="1"/>
  <c r="G1445" i="1" s="1"/>
  <c r="L1444" i="1" a="1"/>
  <c r="L1444" i="1"/>
  <c r="F1444" i="1" a="1"/>
  <c r="F1444" i="1" s="1"/>
  <c r="L1439" i="1" a="1"/>
  <c r="L1439" i="1"/>
  <c r="N1439" i="1" a="1"/>
  <c r="N1439" i="1"/>
  <c r="N1443" i="1" a="1"/>
  <c r="N1443" i="1"/>
  <c r="L1443" i="1" a="1"/>
  <c r="L1443" i="1"/>
  <c r="O1441" i="1" a="1"/>
  <c r="O1441" i="1" s="1"/>
  <c r="N1441" i="1" a="1"/>
  <c r="N1441" i="1" s="1"/>
  <c r="Q1442" i="1" a="1"/>
  <c r="Q1442" i="1" s="1"/>
  <c r="M1442" i="1" a="1"/>
  <c r="M1442" i="1"/>
  <c r="F1442" i="1" a="1"/>
  <c r="F1442" i="1"/>
  <c r="Q1441" i="1" a="1"/>
  <c r="Q1441" i="1"/>
  <c r="P1440" i="1" a="1"/>
  <c r="P1440" i="1" s="1"/>
  <c r="H1440" i="1" a="1"/>
  <c r="H1440" i="1"/>
  <c r="G1441" i="1" a="1"/>
  <c r="G1441" i="1"/>
  <c r="H1439" i="1" a="1"/>
  <c r="H1439" i="1" s="1"/>
  <c r="I1442" i="1" a="1"/>
  <c r="I1442" i="1" s="1"/>
  <c r="M1440" i="1" a="1"/>
  <c r="M1440" i="1"/>
  <c r="K1440" i="1" a="1"/>
  <c r="K1440" i="1" s="1"/>
  <c r="P1439" i="1" a="1"/>
  <c r="P1439" i="1" s="1"/>
  <c r="Q1443" i="1" a="1"/>
  <c r="Q1443" i="1" s="1"/>
  <c r="P1443" i="1" a="1"/>
  <c r="P1443" i="1"/>
  <c r="H1441" i="1" a="1"/>
  <c r="H1441" i="1"/>
  <c r="G1442" i="1" a="1"/>
  <c r="G1442" i="1"/>
  <c r="F1439" i="1" a="1"/>
  <c r="F1439" i="1" s="1"/>
  <c r="O1443" i="1" a="1"/>
  <c r="O1443" i="1" s="1"/>
  <c r="J1442" i="1" a="1"/>
  <c r="J1442" i="1" s="1"/>
  <c r="G1440" i="1" a="1"/>
  <c r="G1440" i="1" s="1"/>
  <c r="M1439" i="1" a="1"/>
  <c r="M1439" i="1" s="1"/>
  <c r="K1439" i="1" a="1"/>
  <c r="K1439" i="1"/>
  <c r="G1443" i="1" a="1"/>
  <c r="G1443" i="1"/>
  <c r="J1441" i="1" a="1"/>
  <c r="J1441" i="1" s="1"/>
  <c r="H1443" i="1" a="1"/>
  <c r="H1443" i="1" s="1"/>
  <c r="K1441" i="1" a="1"/>
  <c r="K1441" i="1"/>
  <c r="P1442" i="1" a="1"/>
  <c r="P1442" i="1" s="1"/>
  <c r="H1442" i="1" a="1"/>
  <c r="H1442" i="1"/>
  <c r="N1440" i="1" a="1"/>
  <c r="N1440" i="1" s="1"/>
  <c r="I1443" i="1" a="1"/>
  <c r="I1443" i="1" s="1"/>
  <c r="L1442" i="1" a="1"/>
  <c r="L1442" i="1"/>
  <c r="O1439" i="1" a="1"/>
  <c r="O1439" i="1" s="1"/>
  <c r="L1441" i="1" a="1"/>
  <c r="L1441" i="1" s="1"/>
  <c r="G1439" i="1" a="1"/>
  <c r="G1439" i="1" s="1"/>
  <c r="M1443" i="1" a="1"/>
  <c r="M1443" i="1" s="1"/>
  <c r="K1443" i="1" a="1"/>
  <c r="K1443" i="1"/>
  <c r="J1443" i="1" a="1"/>
  <c r="J1443" i="1"/>
  <c r="F1441" i="1" a="1"/>
  <c r="F1441" i="1" s="1"/>
  <c r="N1442" i="1" a="1"/>
  <c r="N1442" i="1"/>
  <c r="O1440" i="1" a="1"/>
  <c r="O1440" i="1"/>
  <c r="Q1439" i="1" a="1"/>
  <c r="Q1439" i="1" s="1"/>
  <c r="P1438" i="1" a="1"/>
  <c r="P1438" i="1"/>
  <c r="P1441" i="1" a="1"/>
  <c r="P1441" i="1" s="1"/>
  <c r="L1440" i="1" a="1"/>
  <c r="L1440" i="1"/>
  <c r="I1440" i="1" a="1"/>
  <c r="I1440" i="1"/>
  <c r="F1440" i="1" a="1"/>
  <c r="F1440" i="1"/>
  <c r="J1439" i="1" a="1"/>
  <c r="J1439" i="1"/>
  <c r="Q1438" i="1" a="1"/>
  <c r="Q1438" i="1"/>
  <c r="J1440" i="1" a="1"/>
  <c r="J1440" i="1"/>
  <c r="F1443" i="1" a="1"/>
  <c r="F1443" i="1" s="1"/>
  <c r="I1441" i="1" a="1"/>
  <c r="I1441" i="1" s="1"/>
  <c r="O1442" i="1" a="1"/>
  <c r="O1442" i="1" s="1"/>
  <c r="Q1440" i="1" a="1"/>
  <c r="Q1440" i="1" s="1"/>
  <c r="I1439" i="1" a="1"/>
  <c r="I1439" i="1"/>
  <c r="K1442" i="1" a="1"/>
  <c r="K1442" i="1" s="1"/>
  <c r="M1441" i="1" a="1"/>
  <c r="M1441" i="1" s="1"/>
  <c r="K1420" i="1" a="1"/>
  <c r="K1420" i="1" s="1"/>
  <c r="G1420" i="1" a="1"/>
  <c r="G1420" i="1" s="1"/>
  <c r="J1420" i="1" a="1"/>
  <c r="J1420" i="1" s="1"/>
  <c r="I1420" i="1" a="1"/>
  <c r="I1420" i="1"/>
  <c r="M1420" i="1" a="1"/>
  <c r="M1420" i="1"/>
  <c r="L1420" i="1" a="1"/>
  <c r="L1420" i="1"/>
  <c r="H1420" i="1" a="1"/>
  <c r="H1420" i="1" s="1"/>
  <c r="F1420" i="1" a="1"/>
  <c r="F1420" i="1" s="1"/>
  <c r="Q1419" i="1" a="1"/>
  <c r="Q1419" i="1"/>
  <c r="O1419" i="1" a="1"/>
  <c r="O1419" i="1" s="1"/>
  <c r="P1419" i="1" a="1"/>
  <c r="P1419" i="1" s="1"/>
  <c r="M1419" i="1" a="1"/>
  <c r="M1419" i="1" s="1"/>
  <c r="N1419" i="1" a="1"/>
  <c r="N1419" i="1" s="1"/>
  <c r="L1419" i="1" a="1"/>
  <c r="L1419" i="1"/>
  <c r="K1419" i="1" a="1"/>
  <c r="K1419" i="1"/>
  <c r="J1419" i="1" a="1"/>
  <c r="J1419" i="1" s="1"/>
  <c r="G1419" i="1" a="1"/>
  <c r="G1419" i="1"/>
  <c r="F1419" i="1" a="1"/>
  <c r="F1419" i="1"/>
  <c r="M1417" i="1" a="1"/>
  <c r="M1417" i="1" s="1"/>
  <c r="Q1416" i="1" a="1"/>
  <c r="Q1416" i="1" s="1"/>
  <c r="Q1418" i="1" a="1"/>
  <c r="Q1418" i="1"/>
  <c r="P1418" i="1" a="1"/>
  <c r="P1418" i="1"/>
  <c r="I1418" i="1" a="1"/>
  <c r="I1418" i="1" s="1"/>
  <c r="H1417" i="1" a="1"/>
  <c r="H1417" i="1" s="1"/>
  <c r="F1417" i="1" a="1"/>
  <c r="F1417" i="1" s="1"/>
  <c r="K1418" i="1" a="1"/>
  <c r="K1418" i="1" s="1"/>
  <c r="N1418" i="1" a="1"/>
  <c r="N1418" i="1" s="1"/>
  <c r="N1417" i="1" a="1"/>
  <c r="N1417" i="1"/>
  <c r="Q1417" i="1" a="1"/>
  <c r="Q1417" i="1" s="1"/>
  <c r="M1418" i="1" a="1"/>
  <c r="M1418" i="1"/>
  <c r="L1418" i="1" a="1"/>
  <c r="L1418" i="1" s="1"/>
  <c r="H1418" i="1" a="1"/>
  <c r="H1418" i="1" s="1"/>
  <c r="G1418" i="1" a="1"/>
  <c r="G1418" i="1" s="1"/>
  <c r="O1417" i="1" a="1"/>
  <c r="O1417" i="1"/>
  <c r="G1417" i="1" a="1"/>
  <c r="G1417" i="1"/>
  <c r="F1418" i="1" a="1"/>
  <c r="F1418" i="1"/>
  <c r="J1417" i="1" a="1"/>
  <c r="J1417" i="1"/>
  <c r="P1417" i="1" a="1"/>
  <c r="P1417" i="1"/>
  <c r="L1417" i="1" a="1"/>
  <c r="L1417" i="1" s="1"/>
  <c r="P1416" i="1" a="1"/>
  <c r="P1416" i="1" s="1"/>
  <c r="I1417" i="1" a="1"/>
  <c r="I1417" i="1" s="1"/>
  <c r="K1417" i="1" a="1"/>
  <c r="K1417" i="1"/>
  <c r="O1418" i="1" a="1"/>
  <c r="O1418" i="1"/>
  <c r="I1419" i="1" a="1"/>
  <c r="I1419" i="1"/>
  <c r="H1419" i="1" a="1"/>
  <c r="H1419" i="1"/>
  <c r="J1418" i="1" a="1"/>
  <c r="J1418" i="1"/>
  <c r="J1438" i="1" a="1"/>
  <c r="J1438" i="1"/>
  <c r="G1438" i="1" a="1"/>
  <c r="G1438" i="1"/>
  <c r="N1437" i="1" a="1"/>
  <c r="N1437" i="1" s="1"/>
  <c r="K1437" i="1" a="1"/>
  <c r="K1437" i="1" s="1"/>
  <c r="Q1437" i="1" a="1"/>
  <c r="Q1437" i="1" s="1"/>
  <c r="F1438" i="1" a="1"/>
  <c r="F1438" i="1" s="1"/>
  <c r="P1437" i="1" a="1"/>
  <c r="P1437" i="1" s="1"/>
  <c r="L1438" i="1" a="1"/>
  <c r="L1438" i="1" s="1"/>
  <c r="L1437" i="1" a="1"/>
  <c r="L1437" i="1" s="1"/>
  <c r="O1438" i="1" a="1"/>
  <c r="O1438" i="1"/>
  <c r="N1438" i="1" a="1"/>
  <c r="N1438" i="1"/>
  <c r="I1438" i="1" a="1"/>
  <c r="I1438" i="1" s="1"/>
  <c r="M1438" i="1" a="1"/>
  <c r="M1438" i="1" s="1"/>
  <c r="K1438" i="1" a="1"/>
  <c r="K1438" i="1" s="1"/>
  <c r="M1437" i="1" a="1"/>
  <c r="M1437" i="1" s="1"/>
  <c r="H1438" i="1" a="1"/>
  <c r="H1438" i="1"/>
  <c r="O1437" i="1" a="1"/>
  <c r="O1437" i="1"/>
  <c r="J1437" i="1" a="1"/>
  <c r="J1437" i="1" s="1"/>
  <c r="I1437" i="1" a="1"/>
  <c r="I1437" i="1"/>
  <c r="H1437" i="1" a="1"/>
  <c r="H1437" i="1"/>
  <c r="G1437" i="1" a="1"/>
  <c r="G1437" i="1"/>
  <c r="F1437" i="1" a="1"/>
  <c r="F1437" i="1"/>
  <c r="J1436" i="1" a="1"/>
  <c r="J1436" i="1" s="1"/>
  <c r="N1436" i="1" a="1"/>
  <c r="N1436" i="1"/>
  <c r="Q1434" i="1" a="1"/>
  <c r="Q1434" i="1"/>
  <c r="H1436" i="1" a="1"/>
  <c r="H1436" i="1"/>
  <c r="F1436" i="1" a="1"/>
  <c r="F1436" i="1"/>
  <c r="Q1436" i="1" a="1"/>
  <c r="Q1436" i="1" s="1"/>
  <c r="P1436" i="1" a="1"/>
  <c r="P1436" i="1"/>
  <c r="K1436" i="1" a="1"/>
  <c r="K1436" i="1"/>
  <c r="O1436" i="1" a="1"/>
  <c r="O1436" i="1" s="1"/>
  <c r="L1436" i="1" a="1"/>
  <c r="L1436" i="1" s="1"/>
  <c r="G1436" i="1" a="1"/>
  <c r="G1436" i="1"/>
  <c r="P1434" i="1" a="1"/>
  <c r="P1434" i="1" s="1"/>
  <c r="M1436" i="1" a="1"/>
  <c r="M1436" i="1" s="1"/>
  <c r="O1434" i="1" a="1"/>
  <c r="O1434" i="1"/>
  <c r="I1436" i="1" a="1"/>
  <c r="I1436" i="1" s="1"/>
  <c r="H1431" i="1" a="1"/>
  <c r="H1431" i="1"/>
  <c r="Q1430" i="1" a="1"/>
  <c r="Q1430" i="1"/>
  <c r="L1432" i="1" a="1"/>
  <c r="L1432" i="1"/>
  <c r="I1432" i="1" a="1"/>
  <c r="I1432" i="1" s="1"/>
  <c r="Q1433" i="1" a="1"/>
  <c r="Q1433" i="1" s="1"/>
  <c r="F1432" i="1" a="1"/>
  <c r="F1432" i="1" s="1"/>
  <c r="G1433" i="1" a="1"/>
  <c r="G1433" i="1" s="1"/>
  <c r="I1431" i="1" a="1"/>
  <c r="I1431" i="1" s="1"/>
  <c r="P1430" i="1" a="1"/>
  <c r="P1430" i="1" s="1"/>
  <c r="M1433" i="1" a="1"/>
  <c r="M1433" i="1"/>
  <c r="I1433" i="1" a="1"/>
  <c r="I1433" i="1"/>
  <c r="F1431" i="1" a="1"/>
  <c r="F1431" i="1" s="1"/>
  <c r="Q1431" i="1" a="1"/>
  <c r="Q1431" i="1"/>
  <c r="N1432" i="1" a="1"/>
  <c r="N1432" i="1" s="1"/>
  <c r="K1431" i="1" a="1"/>
  <c r="K1431" i="1" s="1"/>
  <c r="G1431" i="1" a="1"/>
  <c r="G1431" i="1" s="1"/>
  <c r="H1433" i="1" a="1"/>
  <c r="H1433" i="1"/>
  <c r="G1430" i="1" a="1"/>
  <c r="G1430" i="1"/>
  <c r="F1433" i="1" a="1"/>
  <c r="F1433" i="1"/>
  <c r="L1430" i="1" a="1"/>
  <c r="L1430" i="1"/>
  <c r="P1431" i="1" a="1"/>
  <c r="P1431" i="1"/>
  <c r="K1430" i="1" a="1"/>
  <c r="K1430" i="1"/>
  <c r="Q1432" i="1" a="1"/>
  <c r="Q1432" i="1"/>
  <c r="M1432" i="1" a="1"/>
  <c r="M1432" i="1"/>
  <c r="N1431" i="1" a="1"/>
  <c r="N1431" i="1" s="1"/>
  <c r="N1430" i="1" a="1"/>
  <c r="N1430" i="1" s="1"/>
  <c r="G1432" i="1" a="1"/>
  <c r="G1432" i="1" s="1"/>
  <c r="G1434" i="1" a="1"/>
  <c r="G1434" i="1"/>
  <c r="J1434" i="1" a="1"/>
  <c r="J1434" i="1"/>
  <c r="H1434" i="1" a="1"/>
  <c r="H1434" i="1"/>
  <c r="K1432" i="1" a="1"/>
  <c r="K1432" i="1"/>
  <c r="J1431" i="1" a="1"/>
  <c r="J1431" i="1" s="1"/>
  <c r="I1434" i="1" a="1"/>
  <c r="I1434" i="1"/>
  <c r="N1433" i="1" a="1"/>
  <c r="N1433" i="1" s="1"/>
  <c r="F1430" i="1" a="1"/>
  <c r="F1430" i="1"/>
  <c r="L1433" i="1" a="1"/>
  <c r="L1433" i="1"/>
  <c r="K1433" i="1" a="1"/>
  <c r="K1433" i="1" s="1"/>
  <c r="J1433" i="1" a="1"/>
  <c r="J1433" i="1" s="1"/>
  <c r="O1430" i="1" a="1"/>
  <c r="O1430" i="1"/>
  <c r="I1430" i="1" a="1"/>
  <c r="I1430" i="1"/>
  <c r="H1430" i="1" a="1"/>
  <c r="H1430" i="1" s="1"/>
  <c r="J1432" i="1" a="1"/>
  <c r="J1432" i="1"/>
  <c r="H1432" i="1" a="1"/>
  <c r="H1432" i="1" s="1"/>
  <c r="J1430" i="1" a="1"/>
  <c r="J1430" i="1" s="1"/>
  <c r="M1430" i="1" a="1"/>
  <c r="M1430" i="1" s="1"/>
  <c r="P1433" i="1" a="1"/>
  <c r="P1433" i="1"/>
  <c r="M1431" i="1" a="1"/>
  <c r="M1431" i="1"/>
  <c r="P1432" i="1" a="1"/>
  <c r="P1432" i="1"/>
  <c r="N1434" i="1" a="1"/>
  <c r="N1434" i="1"/>
  <c r="M1434" i="1" a="1"/>
  <c r="M1434" i="1"/>
  <c r="L1434" i="1" a="1"/>
  <c r="L1434" i="1" s="1"/>
  <c r="F1434" i="1" a="1"/>
  <c r="F1434" i="1"/>
  <c r="L1431" i="1" a="1"/>
  <c r="L1431" i="1"/>
  <c r="O1433" i="1" a="1"/>
  <c r="O1433" i="1" s="1"/>
  <c r="O1432" i="1" a="1"/>
  <c r="O1432" i="1" s="1"/>
  <c r="K1434" i="1" a="1"/>
  <c r="K1434" i="1" s="1"/>
  <c r="O1431" i="1" a="1"/>
  <c r="O1431" i="1"/>
  <c r="H1422" i="1" a="1"/>
  <c r="H1422" i="1"/>
  <c r="Q1424" i="1" a="1"/>
  <c r="Q1424" i="1"/>
  <c r="P1421" i="1" a="1"/>
  <c r="P1421" i="1"/>
  <c r="M1421" i="1" a="1"/>
  <c r="M1421" i="1"/>
  <c r="M1423" i="1" a="1"/>
  <c r="M1423" i="1" s="1"/>
  <c r="L1423" i="1" a="1"/>
  <c r="L1423" i="1"/>
  <c r="Q1423" i="1" a="1"/>
  <c r="Q1423" i="1"/>
  <c r="I1423" i="1" a="1"/>
  <c r="I1423" i="1" s="1"/>
  <c r="O1424" i="1" a="1"/>
  <c r="O1424" i="1" s="1"/>
  <c r="O1423" i="1" a="1"/>
  <c r="O1423" i="1" s="1"/>
  <c r="H1421" i="1" a="1"/>
  <c r="H1421" i="1"/>
  <c r="P1422" i="1" a="1"/>
  <c r="P1422" i="1" s="1"/>
  <c r="I1424" i="1" a="1"/>
  <c r="I1424" i="1" s="1"/>
  <c r="H1423" i="1" a="1"/>
  <c r="H1423" i="1"/>
  <c r="G1423" i="1" a="1"/>
  <c r="G1423" i="1" s="1"/>
  <c r="F1422" i="1" a="1"/>
  <c r="F1422" i="1" s="1"/>
  <c r="P1420" i="1" a="1"/>
  <c r="P1420" i="1" s="1"/>
  <c r="K1421" i="1" a="1"/>
  <c r="K1421" i="1"/>
  <c r="K1423" i="1" a="1"/>
  <c r="K1423" i="1"/>
  <c r="O1420" i="1" a="1"/>
  <c r="O1420" i="1"/>
  <c r="J1423" i="1" a="1"/>
  <c r="J1423" i="1"/>
  <c r="Q1422" i="1" a="1"/>
  <c r="Q1422" i="1"/>
  <c r="N1422" i="1" a="1"/>
  <c r="N1422" i="1" s="1"/>
  <c r="P1423" i="1" a="1"/>
  <c r="P1423" i="1"/>
  <c r="M1424" i="1" a="1"/>
  <c r="M1424" i="1"/>
  <c r="L1422" i="1" a="1"/>
  <c r="L1422" i="1" s="1"/>
  <c r="N1420" i="1" a="1"/>
  <c r="N1420" i="1"/>
  <c r="F1424" i="1" a="1"/>
  <c r="F1424" i="1" s="1"/>
  <c r="P1424" i="1" a="1"/>
  <c r="P1424" i="1"/>
  <c r="G1421" i="1" a="1"/>
  <c r="G1421" i="1"/>
  <c r="O1422" i="1" a="1"/>
  <c r="O1422" i="1"/>
  <c r="O1421" i="1" a="1"/>
  <c r="O1421" i="1"/>
  <c r="J1422" i="1" a="1"/>
  <c r="J1422" i="1" s="1"/>
  <c r="N1424" i="1" a="1"/>
  <c r="N1424" i="1"/>
  <c r="J1421" i="1" a="1"/>
  <c r="J1421" i="1"/>
  <c r="K1424" i="1" a="1"/>
  <c r="K1424" i="1" s="1"/>
  <c r="Q1420" i="1" a="1"/>
  <c r="Q1420" i="1" s="1"/>
  <c r="M1422" i="1" a="1"/>
  <c r="M1422" i="1" s="1"/>
  <c r="I1422" i="1" a="1"/>
  <c r="I1422" i="1" s="1"/>
  <c r="J1424" i="1" a="1"/>
  <c r="J1424" i="1" s="1"/>
  <c r="G1424" i="1" a="1"/>
  <c r="G1424" i="1" s="1"/>
  <c r="K1422" i="1" a="1"/>
  <c r="K1422" i="1" s="1"/>
  <c r="Q1421" i="1" a="1"/>
  <c r="Q1421" i="1"/>
  <c r="N1421" i="1" a="1"/>
  <c r="N1421" i="1" s="1"/>
  <c r="L1421" i="1" a="1"/>
  <c r="L1421" i="1" s="1"/>
  <c r="H1424" i="1" a="1"/>
  <c r="H1424" i="1"/>
  <c r="N1423" i="1" a="1"/>
  <c r="N1423" i="1"/>
  <c r="G1422" i="1" a="1"/>
  <c r="G1422" i="1"/>
  <c r="L1424" i="1" a="1"/>
  <c r="L1424" i="1"/>
  <c r="F1423" i="1" a="1"/>
  <c r="F1423" i="1"/>
  <c r="F1421" i="1" a="1"/>
  <c r="F1421" i="1"/>
  <c r="I1421" i="1" a="1"/>
  <c r="I1421" i="1" s="1"/>
  <c r="O1454" i="1" a="1"/>
  <c r="O1454" i="1"/>
  <c r="I1455" i="1" a="1"/>
  <c r="I1455" i="1" s="1"/>
  <c r="F1455" i="1" a="1"/>
  <c r="F1455" i="1"/>
  <c r="P1454" i="1" a="1"/>
  <c r="P1454" i="1"/>
  <c r="Q1454" i="1" a="1"/>
  <c r="Q1454" i="1" s="1"/>
  <c r="H1455" i="1" a="1"/>
  <c r="H1455" i="1"/>
  <c r="G1455" i="1" a="1"/>
  <c r="G1455" i="1"/>
  <c r="Q1458" i="1" a="1"/>
  <c r="Q1458" i="1"/>
  <c r="P1458" i="1" a="1"/>
  <c r="P1458" i="1"/>
  <c r="O1458" i="1" a="1"/>
  <c r="O1458" i="1" s="1"/>
  <c r="N1458" i="1" a="1"/>
  <c r="N1458" i="1"/>
  <c r="M1458" i="1" a="1"/>
  <c r="M1458" i="1" s="1"/>
  <c r="L1458" i="1" a="1"/>
  <c r="L1458" i="1" s="1"/>
  <c r="K1458" i="1" a="1"/>
  <c r="K1458" i="1" s="1"/>
  <c r="J1458" i="1" a="1"/>
  <c r="J1458" i="1" s="1"/>
  <c r="I1458" i="1" a="1"/>
  <c r="I1458" i="1" s="1"/>
  <c r="H1458" i="1" a="1"/>
  <c r="H1458" i="1"/>
  <c r="G1458" i="1" a="1"/>
  <c r="G1458" i="1" s="1"/>
  <c r="Q1457" i="1" a="1"/>
  <c r="Q1457" i="1" s="1"/>
  <c r="F1458" i="1" a="1"/>
  <c r="F1458" i="1"/>
  <c r="O1457" i="1" a="1"/>
  <c r="O1457" i="1" s="1"/>
  <c r="N1457" i="1" a="1"/>
  <c r="N1457" i="1"/>
  <c r="P1457" i="1" a="1"/>
  <c r="P1457" i="1" s="1"/>
  <c r="P1456" i="1" a="1"/>
  <c r="P1456" i="1"/>
  <c r="L1456" i="1" a="1"/>
  <c r="L1456" i="1"/>
  <c r="N1456" i="1" a="1"/>
  <c r="N1456" i="1"/>
  <c r="M1456" i="1" a="1"/>
  <c r="M1456" i="1"/>
  <c r="F1457" i="1" a="1"/>
  <c r="F1457" i="1"/>
  <c r="O1456" i="1" a="1"/>
  <c r="O1456" i="1" s="1"/>
  <c r="M1457" i="1" a="1"/>
  <c r="M1457" i="1" s="1"/>
  <c r="J1457" i="1" a="1"/>
  <c r="J1457" i="1" s="1"/>
  <c r="L1457" i="1" a="1"/>
  <c r="L1457" i="1"/>
  <c r="K1457" i="1" a="1"/>
  <c r="K1457" i="1"/>
  <c r="I1457" i="1" a="1"/>
  <c r="I1457" i="1" s="1"/>
  <c r="H1457" i="1" a="1"/>
  <c r="H1457" i="1"/>
  <c r="G1457" i="1" a="1"/>
  <c r="G1457" i="1"/>
  <c r="Q1456" i="1" a="1"/>
  <c r="Q1456" i="1"/>
  <c r="K1456" i="1" a="1"/>
  <c r="K1456" i="1"/>
  <c r="J1456" i="1" a="1"/>
  <c r="J1456" i="1"/>
  <c r="I1456" i="1" a="1"/>
  <c r="I1456" i="1" s="1"/>
  <c r="H1456" i="1" a="1"/>
  <c r="H1456" i="1" s="1"/>
  <c r="G1456" i="1" a="1"/>
  <c r="G1456" i="1" s="1"/>
  <c r="O1455" i="1" a="1"/>
  <c r="O1455" i="1" s="1"/>
  <c r="M1455" i="1" a="1"/>
  <c r="M1455" i="1" s="1"/>
  <c r="F1456" i="1" a="1"/>
  <c r="F1456" i="1"/>
  <c r="N1455" i="1" a="1"/>
  <c r="N1455" i="1"/>
  <c r="Q1455" i="1" a="1"/>
  <c r="Q1455" i="1" s="1"/>
  <c r="L1455" i="1" a="1"/>
  <c r="L1455" i="1" s="1"/>
  <c r="P1455" i="1" a="1"/>
  <c r="P1455" i="1"/>
  <c r="K1455" i="1" a="1"/>
  <c r="K1455" i="1"/>
  <c r="J1455" i="1" a="1"/>
  <c r="J1455" i="1" s="1"/>
  <c r="L1454" i="1" a="1"/>
  <c r="L1454" i="1" s="1"/>
  <c r="K1454" i="1" a="1"/>
  <c r="K1454" i="1"/>
  <c r="N1454" i="1" a="1"/>
  <c r="N1454" i="1"/>
  <c r="M1454" i="1" a="1"/>
  <c r="M1454" i="1"/>
  <c r="I1454" i="1" a="1"/>
  <c r="I1454" i="1"/>
  <c r="J1454" i="1" a="1"/>
  <c r="J1454" i="1"/>
  <c r="N1453" i="1" a="1"/>
  <c r="N1453" i="1" s="1"/>
  <c r="K1453" i="1" a="1"/>
  <c r="K1453" i="1" s="1"/>
  <c r="I1453" i="1" a="1"/>
  <c r="I1453" i="1" s="1"/>
  <c r="G1453" i="1" a="1"/>
  <c r="G1453" i="1"/>
  <c r="L1453" i="1" a="1"/>
  <c r="L1453" i="1"/>
  <c r="H1454" i="1" a="1"/>
  <c r="H1454" i="1" s="1"/>
  <c r="J1453" i="1" a="1"/>
  <c r="J1453" i="1"/>
  <c r="F1453" i="1" a="1"/>
  <c r="F1453" i="1"/>
  <c r="G1454" i="1" a="1"/>
  <c r="G1454" i="1"/>
  <c r="F1454" i="1" a="1"/>
  <c r="F1454" i="1"/>
  <c r="M1453" i="1" a="1"/>
  <c r="M1453" i="1" s="1"/>
  <c r="H1453" i="1" a="1"/>
  <c r="H1453" i="1" s="1"/>
  <c r="Q1453" i="1" a="1"/>
  <c r="Q1453" i="1" s="1"/>
  <c r="P1453" i="1" a="1"/>
  <c r="P1453" i="1" s="1"/>
  <c r="O1453" i="1" a="1"/>
  <c r="O1453" i="1" s="1"/>
  <c r="F1448" i="1" a="1"/>
  <c r="F1448" i="1" s="1"/>
  <c r="F1452" i="1" a="1"/>
  <c r="F1452" i="1"/>
  <c r="M1451" i="1" a="1"/>
  <c r="M1451" i="1"/>
  <c r="K1451" i="1" a="1"/>
  <c r="K1451" i="1" s="1"/>
  <c r="Q1449" i="1" a="1"/>
  <c r="Q1449" i="1" s="1"/>
  <c r="J1451" i="1" a="1"/>
  <c r="J1451" i="1"/>
  <c r="O1450" i="1" a="1"/>
  <c r="O1450" i="1" s="1"/>
  <c r="J1450" i="1" a="1"/>
  <c r="J1450" i="1" s="1"/>
  <c r="H1451" i="1" a="1"/>
  <c r="H1451" i="1"/>
  <c r="N1450" i="1" a="1"/>
  <c r="N1450" i="1"/>
  <c r="H1448" i="1" a="1"/>
  <c r="H1448" i="1"/>
  <c r="M1450" i="1" a="1"/>
  <c r="M1450" i="1"/>
  <c r="G1449" i="1" a="1"/>
  <c r="G1449" i="1"/>
  <c r="M1448" i="1" a="1"/>
  <c r="M1448" i="1" s="1"/>
  <c r="P1447" i="1" a="1"/>
  <c r="P1447" i="1" s="1"/>
  <c r="I1450" i="1" a="1"/>
  <c r="I1450" i="1" s="1"/>
  <c r="L1452" i="1" a="1"/>
  <c r="L1452" i="1" s="1"/>
  <c r="F1449" i="1" a="1"/>
  <c r="F1449" i="1"/>
  <c r="K1452" i="1" a="1"/>
  <c r="K1452" i="1"/>
  <c r="P1450" i="1" a="1"/>
  <c r="P1450" i="1"/>
  <c r="K1449" i="1" a="1"/>
  <c r="K1449" i="1"/>
  <c r="I1448" i="1" a="1"/>
  <c r="I1448" i="1"/>
  <c r="P1451" i="1" a="1"/>
  <c r="P1451" i="1"/>
  <c r="N1451" i="1" a="1"/>
  <c r="N1451" i="1"/>
  <c r="J1452" i="1" a="1"/>
  <c r="J1452" i="1" s="1"/>
  <c r="Q1448" i="1" a="1"/>
  <c r="Q1448" i="1" s="1"/>
  <c r="G1452" i="1" a="1"/>
  <c r="G1452" i="1" s="1"/>
  <c r="Q1451" i="1" a="1"/>
  <c r="Q1451" i="1" s="1"/>
  <c r="O1451" i="1" a="1"/>
  <c r="O1451" i="1"/>
  <c r="G1451" i="1" a="1"/>
  <c r="G1451" i="1" s="1"/>
  <c r="O1448" i="1" a="1"/>
  <c r="O1448" i="1"/>
  <c r="J1448" i="1" a="1"/>
  <c r="J1448" i="1"/>
  <c r="H1449" i="1" a="1"/>
  <c r="H1449" i="1" s="1"/>
  <c r="H1452" i="1" a="1"/>
  <c r="H1452" i="1"/>
  <c r="H1450" i="1" a="1"/>
  <c r="H1450" i="1"/>
  <c r="P1448" i="1" a="1"/>
  <c r="P1448" i="1" s="1"/>
  <c r="M1449" i="1" a="1"/>
  <c r="M1449" i="1"/>
  <c r="I1452" i="1" a="1"/>
  <c r="I1452" i="1" s="1"/>
  <c r="F1450" i="1" a="1"/>
  <c r="F1450" i="1"/>
  <c r="L1451" i="1" a="1"/>
  <c r="L1451" i="1"/>
  <c r="L1449" i="1" a="1"/>
  <c r="L1449" i="1"/>
  <c r="I1449" i="1" a="1"/>
  <c r="I1449" i="1" s="1"/>
  <c r="Q1447" i="1" a="1"/>
  <c r="Q1447" i="1" s="1"/>
  <c r="G1448" i="1" a="1"/>
  <c r="G1448" i="1" s="1"/>
  <c r="I1451" i="1" a="1"/>
  <c r="I1451" i="1" s="1"/>
  <c r="P1449" i="1" a="1"/>
  <c r="P1449" i="1" s="1"/>
  <c r="K1448" i="1" a="1"/>
  <c r="K1448" i="1"/>
  <c r="J1449" i="1" a="1"/>
  <c r="J1449" i="1"/>
  <c r="Q1452" i="1" a="1"/>
  <c r="Q1452" i="1" s="1"/>
  <c r="P1452" i="1" a="1"/>
  <c r="P1452" i="1"/>
  <c r="M1452" i="1" a="1"/>
  <c r="M1452" i="1"/>
  <c r="L1450" i="1" a="1"/>
  <c r="L1450" i="1"/>
  <c r="N1449" i="1" a="1"/>
  <c r="N1449" i="1"/>
  <c r="L1448" i="1" a="1"/>
  <c r="L1448" i="1" s="1"/>
  <c r="O1452" i="1" a="1"/>
  <c r="O1452" i="1" s="1"/>
  <c r="N1452" i="1" a="1"/>
  <c r="N1452" i="1" s="1"/>
  <c r="G1450" i="1" a="1"/>
  <c r="G1450" i="1"/>
  <c r="F1451" i="1" a="1"/>
  <c r="F1451" i="1"/>
  <c r="O1449" i="1" a="1"/>
  <c r="O1449" i="1" s="1"/>
  <c r="N1448" i="1" a="1"/>
  <c r="N1448" i="1"/>
  <c r="Q1450" i="1" a="1"/>
  <c r="Q1450" i="1"/>
  <c r="K1450" i="1" a="1"/>
  <c r="K1450" i="1" s="1"/>
  <c r="P1107" i="1"/>
  <c r="N1107" i="1"/>
  <c r="L1107" i="1"/>
  <c r="J1107" i="1"/>
  <c r="I1107" i="1"/>
  <c r="G1107" i="1"/>
  <c r="Q1106" i="1"/>
  <c r="O1106" i="1"/>
  <c r="M1106" i="1"/>
  <c r="J1106" i="1"/>
  <c r="H1106" i="1"/>
  <c r="Q1104" i="1"/>
  <c r="P1104" i="1"/>
  <c r="N1104" i="1"/>
  <c r="K1104" i="1"/>
  <c r="J1104" i="1"/>
  <c r="G1104" i="1"/>
  <c r="F1104" i="1"/>
  <c r="P1102" i="1"/>
  <c r="O1102" i="1"/>
  <c r="K1102" i="1"/>
  <c r="I1102" i="1"/>
  <c r="F1102" i="1"/>
  <c r="P1100" i="1"/>
  <c r="N1100" i="1"/>
  <c r="M1100" i="1"/>
  <c r="J1100" i="1"/>
  <c r="H1100" i="1"/>
  <c r="G1100" i="1"/>
  <c r="F1100" i="1"/>
  <c r="N1090" i="1"/>
  <c r="K1090" i="1"/>
  <c r="J1090" i="1"/>
  <c r="I1090" i="1"/>
  <c r="F1090" i="1"/>
  <c r="P1089" i="1"/>
  <c r="J1089" i="1"/>
  <c r="I1089" i="1"/>
  <c r="F1089" i="1"/>
  <c r="Q1087" i="1"/>
  <c r="P1087" i="1"/>
  <c r="O1087" i="1"/>
  <c r="N1087" i="1"/>
  <c r="M1087" i="1"/>
  <c r="J1087" i="1"/>
  <c r="G1087" i="1"/>
  <c r="F1087" i="1"/>
  <c r="P1085" i="1"/>
  <c r="M1085" i="1"/>
  <c r="L1085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O1081" i="1"/>
  <c r="O1107" i="1" s="1"/>
  <c r="N1081" i="1"/>
  <c r="M1081" i="1"/>
  <c r="M1107" i="1" s="1"/>
  <c r="L1081" i="1"/>
  <c r="K1081" i="1"/>
  <c r="K1107" i="1" s="1"/>
  <c r="J1081" i="1"/>
  <c r="I1081" i="1"/>
  <c r="H1081" i="1"/>
  <c r="H1107" i="1" s="1"/>
  <c r="G1081" i="1"/>
  <c r="F1081" i="1"/>
  <c r="F1107" i="1" s="1"/>
  <c r="Q1080" i="1"/>
  <c r="P1080" i="1"/>
  <c r="P1106" i="1" s="1"/>
  <c r="O1080" i="1"/>
  <c r="N1080" i="1"/>
  <c r="N1106" i="1" s="1"/>
  <c r="M1080" i="1"/>
  <c r="L1080" i="1"/>
  <c r="L1106" i="1" s="1"/>
  <c r="K1080" i="1"/>
  <c r="K1106" i="1" s="1"/>
  <c r="J1080" i="1"/>
  <c r="I1080" i="1"/>
  <c r="I1106" i="1" s="1"/>
  <c r="H1080" i="1"/>
  <c r="G1080" i="1"/>
  <c r="G1106" i="1" s="1"/>
  <c r="F1080" i="1"/>
  <c r="F1106" i="1" s="1"/>
  <c r="Q1078" i="1"/>
  <c r="P1078" i="1"/>
  <c r="O1078" i="1"/>
  <c r="O1104" i="1" s="1"/>
  <c r="N1078" i="1"/>
  <c r="M1078" i="1"/>
  <c r="M1104" i="1" s="1"/>
  <c r="L1078" i="1"/>
  <c r="L1104" i="1" s="1"/>
  <c r="K1078" i="1"/>
  <c r="J1078" i="1"/>
  <c r="I1078" i="1"/>
  <c r="I1104" i="1" s="1"/>
  <c r="H1078" i="1"/>
  <c r="H1104" i="1" s="1"/>
  <c r="G1078" i="1"/>
  <c r="F1078" i="1"/>
  <c r="Q1076" i="1"/>
  <c r="Q1102" i="1" s="1"/>
  <c r="P1076" i="1"/>
  <c r="O1076" i="1"/>
  <c r="N1076" i="1"/>
  <c r="N1102" i="1" s="1"/>
  <c r="M1076" i="1"/>
  <c r="M1102" i="1" s="1"/>
  <c r="L1076" i="1"/>
  <c r="L1102" i="1" s="1"/>
  <c r="K1076" i="1"/>
  <c r="J1076" i="1"/>
  <c r="J1102" i="1" s="1"/>
  <c r="I1076" i="1"/>
  <c r="H1076" i="1"/>
  <c r="H1102" i="1" s="1"/>
  <c r="G1076" i="1"/>
  <c r="G1102" i="1" s="1"/>
  <c r="F1076" i="1"/>
  <c r="Q1074" i="1"/>
  <c r="Q1100" i="1" s="1"/>
  <c r="P1074" i="1"/>
  <c r="O1074" i="1"/>
  <c r="O1100" i="1" s="1"/>
  <c r="N1074" i="1"/>
  <c r="M1074" i="1"/>
  <c r="L1074" i="1"/>
  <c r="L1100" i="1" s="1"/>
  <c r="K1074" i="1"/>
  <c r="K1100" i="1" s="1"/>
  <c r="J1074" i="1"/>
  <c r="I1074" i="1"/>
  <c r="I1100" i="1" s="1"/>
  <c r="H1074" i="1"/>
  <c r="G1074" i="1"/>
  <c r="F1074" i="1"/>
  <c r="Q1068" i="1"/>
  <c r="Q1094" i="1" s="1"/>
  <c r="P1068" i="1"/>
  <c r="P1094" i="1" s="1"/>
  <c r="O1068" i="1"/>
  <c r="O1094" i="1" s="1"/>
  <c r="N1068" i="1"/>
  <c r="N1094" i="1" s="1"/>
  <c r="M1068" i="1"/>
  <c r="M1094" i="1" s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M1064" i="1"/>
  <c r="M1090" i="1" s="1"/>
  <c r="L1064" i="1"/>
  <c r="L1090" i="1" s="1"/>
  <c r="K1064" i="1"/>
  <c r="J1064" i="1"/>
  <c r="I1064" i="1"/>
  <c r="H1064" i="1"/>
  <c r="H1090" i="1" s="1"/>
  <c r="G1064" i="1"/>
  <c r="G1090" i="1" s="1"/>
  <c r="F1064" i="1"/>
  <c r="Q1063" i="1"/>
  <c r="Q1089" i="1" s="1"/>
  <c r="P1063" i="1"/>
  <c r="O1063" i="1"/>
  <c r="O1089" i="1" s="1"/>
  <c r="N1063" i="1"/>
  <c r="N1089" i="1" s="1"/>
  <c r="M1063" i="1"/>
  <c r="M1089" i="1" s="1"/>
  <c r="L1063" i="1"/>
  <c r="L1089" i="1" s="1"/>
  <c r="K1063" i="1"/>
  <c r="K1089" i="1" s="1"/>
  <c r="J1063" i="1"/>
  <c r="I1063" i="1"/>
  <c r="H1063" i="1"/>
  <c r="H1089" i="1" s="1"/>
  <c r="G1063" i="1"/>
  <c r="G1089" i="1" s="1"/>
  <c r="F1063" i="1"/>
  <c r="Q1061" i="1"/>
  <c r="P1061" i="1"/>
  <c r="O1061" i="1"/>
  <c r="N1061" i="1"/>
  <c r="M1061" i="1"/>
  <c r="L1061" i="1"/>
  <c r="L1087" i="1" s="1"/>
  <c r="K1061" i="1"/>
  <c r="K1087" i="1" s="1"/>
  <c r="J1061" i="1"/>
  <c r="I1061" i="1"/>
  <c r="I1087" i="1" s="1"/>
  <c r="H1061" i="1"/>
  <c r="H1087" i="1" s="1"/>
  <c r="G1061" i="1"/>
  <c r="F1061" i="1"/>
  <c r="Q1059" i="1"/>
  <c r="Q1085" i="1" s="1"/>
  <c r="P1059" i="1"/>
  <c r="O1059" i="1"/>
  <c r="O1085" i="1" s="1"/>
  <c r="N1059" i="1"/>
  <c r="N1085" i="1" s="1"/>
  <c r="M1059" i="1"/>
  <c r="L1059" i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Q1058" i="1"/>
  <c r="Q1084" i="1" s="1"/>
  <c r="P1058" i="1"/>
  <c r="P1084" i="1" s="1"/>
  <c r="O1058" i="1"/>
  <c r="O1084" i="1" s="1"/>
  <c r="N1058" i="1"/>
  <c r="N1084" i="1" s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O904" i="1"/>
  <c r="O901" i="1" s="1"/>
  <c r="N904" i="1"/>
  <c r="N901" i="1" s="1"/>
  <c r="M904" i="1"/>
  <c r="L904" i="1"/>
  <c r="L901" i="1" s="1"/>
  <c r="K904" i="1"/>
  <c r="J904" i="1"/>
  <c r="J901" i="1" s="1"/>
  <c r="I904" i="1"/>
  <c r="H904" i="1"/>
  <c r="H901" i="1" s="1"/>
  <c r="G904" i="1"/>
  <c r="G901" i="1" s="1"/>
  <c r="F904" i="1"/>
  <c r="Q901" i="1"/>
  <c r="P901" i="1"/>
  <c r="M901" i="1"/>
  <c r="K901" i="1"/>
  <c r="I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M804" i="1" a="1"/>
  <c r="M804" i="1" s="1"/>
  <c r="Q802" i="1" a="1"/>
  <c r="Q802" i="1" s="1"/>
  <c r="M806" i="1" a="1"/>
  <c r="M806" i="1"/>
  <c r="J806" i="1" a="1"/>
  <c r="J806" i="1"/>
  <c r="M802" i="1" a="1"/>
  <c r="M802" i="1" s="1"/>
  <c r="G804" i="1" a="1"/>
  <c r="G804" i="1" s="1"/>
  <c r="K806" i="1" a="1"/>
  <c r="K806" i="1" s="1"/>
  <c r="I806" i="1" a="1"/>
  <c r="I806" i="1" s="1"/>
  <c r="K802" i="1" a="1"/>
  <c r="K802" i="1"/>
  <c r="I804" i="1" a="1"/>
  <c r="I804" i="1" s="1"/>
  <c r="P804" i="1" a="1"/>
  <c r="P804" i="1" s="1"/>
  <c r="F804" i="1" a="1"/>
  <c r="F804" i="1" s="1"/>
  <c r="H804" i="1" a="1"/>
  <c r="H804" i="1" s="1"/>
  <c r="L802" i="1" a="1"/>
  <c r="L802" i="1"/>
  <c r="O804" i="1" a="1"/>
  <c r="O804" i="1"/>
  <c r="N804" i="1" a="1"/>
  <c r="N804" i="1"/>
  <c r="P802" i="1" a="1"/>
  <c r="P802" i="1"/>
  <c r="J804" i="1" a="1"/>
  <c r="J804" i="1"/>
  <c r="K804" i="1" a="1"/>
  <c r="K804" i="1" s="1"/>
  <c r="F806" i="1" a="1"/>
  <c r="F806" i="1" s="1"/>
  <c r="O806" i="1" a="1"/>
  <c r="O806" i="1" s="1"/>
  <c r="L806" i="1" a="1"/>
  <c r="L806" i="1" s="1"/>
  <c r="Q804" i="1" a="1"/>
  <c r="Q804" i="1"/>
  <c r="Q806" i="1" a="1"/>
  <c r="Q806" i="1" s="1"/>
  <c r="G806" i="1" a="1"/>
  <c r="G806" i="1" s="1"/>
  <c r="L804" i="1" a="1"/>
  <c r="L804" i="1"/>
  <c r="N806" i="1" a="1"/>
  <c r="N806" i="1"/>
  <c r="P806" i="1" a="1"/>
  <c r="P806" i="1" s="1"/>
  <c r="O802" i="1" a="1"/>
  <c r="O802" i="1" s="1"/>
  <c r="N802" i="1" a="1"/>
  <c r="N802" i="1" s="1"/>
  <c r="H806" i="1" a="1"/>
  <c r="H806" i="1"/>
  <c r="M780" i="1" a="1"/>
  <c r="M780" i="1" s="1"/>
  <c r="K780" i="1" a="1"/>
  <c r="K780" i="1" s="1"/>
  <c r="J802" i="1" a="1"/>
  <c r="J802" i="1" s="1"/>
  <c r="F802" i="1" a="1"/>
  <c r="F802" i="1" s="1"/>
  <c r="G780" i="1" a="1"/>
  <c r="G780" i="1" s="1"/>
  <c r="L780" i="1" a="1"/>
  <c r="L780" i="1" s="1"/>
  <c r="I802" i="1" a="1"/>
  <c r="I802" i="1" s="1"/>
  <c r="H802" i="1" a="1"/>
  <c r="H802" i="1" s="1"/>
  <c r="G802" i="1" a="1"/>
  <c r="G802" i="1"/>
  <c r="H780" i="1" a="1"/>
  <c r="H780" i="1" s="1"/>
  <c r="F780" i="1" a="1"/>
  <c r="F780" i="1" s="1"/>
  <c r="I780" i="1" a="1"/>
  <c r="I780" i="1" s="1"/>
  <c r="O780" i="1" a="1"/>
  <c r="O780" i="1"/>
  <c r="P780" i="1" a="1"/>
  <c r="P780" i="1" s="1"/>
  <c r="Q780" i="1" a="1"/>
  <c r="Q780" i="1"/>
  <c r="N780" i="1" a="1"/>
  <c r="N780" i="1"/>
  <c r="J780" i="1" a="1"/>
  <c r="J780" i="1" s="1"/>
  <c r="K766" i="1" a="1"/>
  <c r="K766" i="1" s="1"/>
  <c r="K816" i="1" s="1" a="1"/>
  <c r="K816" i="1" s="1"/>
  <c r="Q766" i="1" a="1"/>
  <c r="Q766" i="1" s="1"/>
  <c r="Q816" i="1" s="1" a="1"/>
  <c r="Q816" i="1" s="1"/>
  <c r="O766" i="1" a="1"/>
  <c r="O766" i="1" s="1"/>
  <c r="O816" i="1" s="1" a="1"/>
  <c r="O816" i="1" s="1"/>
  <c r="L766" i="1" a="1"/>
  <c r="L766" i="1"/>
  <c r="L816" i="1" s="1" a="1"/>
  <c r="L816" i="1" s="1"/>
  <c r="J766" i="1" a="1"/>
  <c r="J766" i="1" s="1"/>
  <c r="J816" i="1" s="1" a="1"/>
  <c r="J816" i="1" s="1"/>
  <c r="P766" i="1" a="1"/>
  <c r="P766" i="1" s="1"/>
  <c r="P816" i="1" s="1" a="1"/>
  <c r="P816" i="1" s="1"/>
  <c r="H766" i="1" a="1"/>
  <c r="H766" i="1"/>
  <c r="H816" i="1" s="1" a="1"/>
  <c r="H816" i="1" s="1"/>
  <c r="I766" i="1" a="1"/>
  <c r="I766" i="1"/>
  <c r="I816" i="1" s="1" a="1"/>
  <c r="I816" i="1" s="1"/>
  <c r="M766" i="1" a="1"/>
  <c r="M766" i="1" s="1"/>
  <c r="M816" i="1" s="1" a="1"/>
  <c r="M816" i="1" s="1"/>
  <c r="G766" i="1" a="1"/>
  <c r="G766" i="1" s="1"/>
  <c r="G816" i="1" s="1" a="1"/>
  <c r="G816" i="1" s="1"/>
  <c r="F766" i="1" a="1"/>
  <c r="F766" i="1" s="1"/>
  <c r="F816" i="1" s="1" a="1"/>
  <c r="F816" i="1" s="1"/>
  <c r="N766" i="1" a="1"/>
  <c r="N766" i="1" s="1"/>
  <c r="N816" i="1" s="1" a="1"/>
  <c r="N816" i="1" s="1"/>
  <c r="O1872" i="1" a="1"/>
  <c r="O1872" i="1" s="1"/>
  <c r="N1872" i="1" a="1"/>
  <c r="N1872" i="1" s="1"/>
  <c r="M1871" i="1" a="1"/>
  <c r="M1871" i="1" s="1"/>
  <c r="Q1872" i="1" a="1"/>
  <c r="Q1872" i="1" s="1"/>
  <c r="I1872" i="1" a="1"/>
  <c r="I1872" i="1" s="1"/>
  <c r="J1872" i="1" a="1"/>
  <c r="J1872" i="1" s="1"/>
  <c r="L1872" i="1" a="1"/>
  <c r="L1872" i="1" s="1"/>
  <c r="G1871" i="1" a="1"/>
  <c r="G1871" i="1" s="1"/>
  <c r="N1871" i="1" a="1"/>
  <c r="N1871" i="1"/>
  <c r="F1872" i="1" a="1"/>
  <c r="F1872" i="1" s="1"/>
  <c r="H1872" i="1" a="1"/>
  <c r="H1872" i="1" s="1"/>
  <c r="M1872" i="1" a="1"/>
  <c r="M1872" i="1" s="1"/>
  <c r="L1871" i="1" a="1"/>
  <c r="L1871" i="1"/>
  <c r="H1876" i="1" a="1"/>
  <c r="H1876" i="1" s="1"/>
  <c r="P1874" i="1" a="1"/>
  <c r="P1874" i="1"/>
  <c r="I1871" i="1" a="1"/>
  <c r="I1871" i="1"/>
  <c r="F1871" i="1" a="1"/>
  <c r="F1871" i="1" s="1"/>
  <c r="O1874" i="1" a="1"/>
  <c r="O1874" i="1" s="1"/>
  <c r="F1874" i="1" a="1"/>
  <c r="F1874" i="1"/>
  <c r="M1876" i="1" a="1"/>
  <c r="M1876" i="1" s="1"/>
  <c r="I1876" i="1" a="1"/>
  <c r="I1876" i="1"/>
  <c r="J1874" i="1" a="1"/>
  <c r="J1874" i="1" s="1"/>
  <c r="P1870" i="1" a="1"/>
  <c r="P1870" i="1" s="1"/>
  <c r="P1871" i="1" a="1"/>
  <c r="P1871" i="1"/>
  <c r="H1874" i="1" a="1"/>
  <c r="H1874" i="1"/>
  <c r="K1872" i="1" a="1"/>
  <c r="K1872" i="1" s="1"/>
  <c r="H1871" i="1" a="1"/>
  <c r="H1871" i="1" s="1"/>
  <c r="Q1870" i="1" a="1"/>
  <c r="Q1870" i="1" s="1"/>
  <c r="Q1871" i="1" a="1"/>
  <c r="Q1871" i="1" s="1"/>
  <c r="O1876" i="1" a="1"/>
  <c r="O1876" i="1"/>
  <c r="K1876" i="1" a="1"/>
  <c r="K1876" i="1" s="1"/>
  <c r="L1874" i="1" a="1"/>
  <c r="L1874" i="1" s="1"/>
  <c r="I1874" i="1" a="1"/>
  <c r="I1874" i="1" s="1"/>
  <c r="O1871" i="1" a="1"/>
  <c r="O1871" i="1" s="1"/>
  <c r="K1871" i="1" a="1"/>
  <c r="K1871" i="1" s="1"/>
  <c r="N1876" i="1" a="1"/>
  <c r="N1876" i="1" s="1"/>
  <c r="L1876" i="1" a="1"/>
  <c r="L1876" i="1" s="1"/>
  <c r="J1876" i="1" a="1"/>
  <c r="J1876" i="1"/>
  <c r="G1876" i="1" a="1"/>
  <c r="G1876" i="1" s="1"/>
  <c r="F1876" i="1" a="1"/>
  <c r="F1876" i="1" s="1"/>
  <c r="P1872" i="1" a="1"/>
  <c r="P1872" i="1" s="1"/>
  <c r="J1871" i="1" a="1"/>
  <c r="J1871" i="1"/>
  <c r="Q1874" i="1" a="1"/>
  <c r="Q1874" i="1" s="1"/>
  <c r="N1874" i="1" a="1"/>
  <c r="N1874" i="1"/>
  <c r="M1874" i="1" a="1"/>
  <c r="M1874" i="1"/>
  <c r="K1874" i="1" a="1"/>
  <c r="K1874" i="1" s="1"/>
  <c r="G1874" i="1" a="1"/>
  <c r="G1874" i="1" s="1"/>
  <c r="G1872" i="1" a="1"/>
  <c r="G1872" i="1"/>
  <c r="G1867" i="1" a="1"/>
  <c r="G1867" i="1" s="1"/>
  <c r="F1867" i="1" a="1"/>
  <c r="F1867" i="1"/>
  <c r="L1865" i="1" a="1"/>
  <c r="L1865" i="1" s="1"/>
  <c r="P1865" i="1" a="1"/>
  <c r="P1865" i="1" s="1"/>
  <c r="K1864" i="1" a="1"/>
  <c r="K1864" i="1" s="1"/>
  <c r="Q1865" i="1" a="1"/>
  <c r="Q1865" i="1"/>
  <c r="P1864" i="1" a="1"/>
  <c r="P1864" i="1" s="1"/>
  <c r="N1865" i="1" a="1"/>
  <c r="N1865" i="1" s="1"/>
  <c r="I1865" i="1" a="1"/>
  <c r="I1865" i="1" s="1"/>
  <c r="I1864" i="1" a="1"/>
  <c r="I1864" i="1" s="1"/>
  <c r="G1864" i="1" a="1"/>
  <c r="G1864" i="1"/>
  <c r="F1865" i="1" a="1"/>
  <c r="F1865" i="1" s="1"/>
  <c r="L1864" i="1" a="1"/>
  <c r="L1864" i="1" s="1"/>
  <c r="H1864" i="1" a="1"/>
  <c r="H1864" i="1" s="1"/>
  <c r="F1870" i="1" a="1"/>
  <c r="F1870" i="1" s="1"/>
  <c r="O1865" i="1" a="1"/>
  <c r="O1865" i="1" s="1"/>
  <c r="J1864" i="1" a="1"/>
  <c r="J1864" i="1" s="1"/>
  <c r="O1868" i="1" a="1"/>
  <c r="O1868" i="1" s="1"/>
  <c r="L1868" i="1" a="1"/>
  <c r="L1868" i="1"/>
  <c r="H1865" i="1" a="1"/>
  <c r="H1865" i="1" s="1"/>
  <c r="M1868" i="1" a="1"/>
  <c r="M1868" i="1" s="1"/>
  <c r="O1870" i="1" a="1"/>
  <c r="O1870" i="1" s="1"/>
  <c r="K1870" i="1" a="1"/>
  <c r="K1870" i="1"/>
  <c r="N1870" i="1" a="1"/>
  <c r="N1870" i="1" s="1"/>
  <c r="G1865" i="1" a="1"/>
  <c r="G1865" i="1"/>
  <c r="M1870" i="1" a="1"/>
  <c r="M1870" i="1" s="1"/>
  <c r="L1870" i="1" a="1"/>
  <c r="L1870" i="1"/>
  <c r="N1864" i="1" a="1"/>
  <c r="N1864" i="1" s="1"/>
  <c r="J1870" i="1" a="1"/>
  <c r="J1870" i="1" s="1"/>
  <c r="I1868" i="1" a="1"/>
  <c r="I1868" i="1" s="1"/>
  <c r="I1870" i="1" a="1"/>
  <c r="I1870" i="1"/>
  <c r="J1867" i="1" a="1"/>
  <c r="J1867" i="1"/>
  <c r="O1864" i="1" a="1"/>
  <c r="O1864" i="1" s="1"/>
  <c r="L1867" i="1" a="1"/>
  <c r="L1867" i="1" s="1"/>
  <c r="H1870" i="1" a="1"/>
  <c r="H1870" i="1"/>
  <c r="G1870" i="1" a="1"/>
  <c r="G1870" i="1" s="1"/>
  <c r="Q1868" i="1" a="1"/>
  <c r="Q1868" i="1" s="1"/>
  <c r="M1867" i="1" a="1"/>
  <c r="M1867" i="1" s="1"/>
  <c r="H1867" i="1" a="1"/>
  <c r="H1867" i="1" s="1"/>
  <c r="F1864" i="1" a="1"/>
  <c r="F1864" i="1" s="1"/>
  <c r="M1864" i="1" a="1"/>
  <c r="M1864" i="1"/>
  <c r="P1868" i="1" a="1"/>
  <c r="P1868" i="1"/>
  <c r="N1868" i="1" a="1"/>
  <c r="N1868" i="1" s="1"/>
  <c r="Q1864" i="1" a="1"/>
  <c r="Q1864" i="1" s="1"/>
  <c r="J1868" i="1" a="1"/>
  <c r="J1868" i="1" s="1"/>
  <c r="K1868" i="1" a="1"/>
  <c r="K1868" i="1" s="1"/>
  <c r="H1868" i="1" a="1"/>
  <c r="H1868" i="1" s="1"/>
  <c r="G1868" i="1" a="1"/>
  <c r="G1868" i="1"/>
  <c r="J1865" i="1" a="1"/>
  <c r="J1865" i="1" s="1"/>
  <c r="O1867" i="1" a="1"/>
  <c r="O1867" i="1" s="1"/>
  <c r="K1867" i="1" a="1"/>
  <c r="K1867" i="1" s="1"/>
  <c r="M1865" i="1" a="1"/>
  <c r="M1865" i="1"/>
  <c r="K1865" i="1" a="1"/>
  <c r="K1865" i="1" s="1"/>
  <c r="F1868" i="1" a="1"/>
  <c r="F1868" i="1" s="1"/>
  <c r="Q1867" i="1" a="1"/>
  <c r="Q1867" i="1"/>
  <c r="P1867" i="1" a="1"/>
  <c r="P1867" i="1"/>
  <c r="N1867" i="1" a="1"/>
  <c r="N1867" i="1"/>
  <c r="I1867" i="1" a="1"/>
  <c r="I1867" i="1" s="1"/>
  <c r="H1859" i="1" a="1"/>
  <c r="H1859" i="1" s="1"/>
  <c r="O1861" i="1" a="1"/>
  <c r="O1861" i="1"/>
  <c r="P1855" i="1" a="1"/>
  <c r="P1855" i="1"/>
  <c r="Q1861" i="1" a="1"/>
  <c r="Q1861" i="1" s="1"/>
  <c r="P1861" i="1" a="1"/>
  <c r="P1861" i="1" s="1"/>
  <c r="Q1857" i="1" a="1"/>
  <c r="Q1857" i="1"/>
  <c r="M1857" i="1" a="1"/>
  <c r="M1857" i="1" s="1"/>
  <c r="Q1855" i="1" a="1"/>
  <c r="Q1855" i="1" s="1"/>
  <c r="N1861" i="1" a="1"/>
  <c r="N1861" i="1" s="1"/>
  <c r="M1861" i="1" a="1"/>
  <c r="M1861" i="1" s="1"/>
  <c r="K1861" i="1" a="1"/>
  <c r="K1861" i="1" s="1"/>
  <c r="J1861" i="1" a="1"/>
  <c r="J1861" i="1"/>
  <c r="H1861" i="1" a="1"/>
  <c r="H1861" i="1" s="1"/>
  <c r="F1859" i="1" a="1"/>
  <c r="F1859" i="1" s="1"/>
  <c r="F1861" i="1" a="1"/>
  <c r="F1861" i="1"/>
  <c r="I1861" i="1" a="1"/>
  <c r="I1861" i="1" s="1"/>
  <c r="G1861" i="1" a="1"/>
  <c r="G1861" i="1" s="1"/>
  <c r="M1859" i="1" a="1"/>
  <c r="M1859" i="1" s="1"/>
  <c r="G1859" i="1" a="1"/>
  <c r="G1859" i="1"/>
  <c r="K1857" i="1" a="1"/>
  <c r="K1857" i="1" s="1"/>
  <c r="O1859" i="1" a="1"/>
  <c r="O1859" i="1" s="1"/>
  <c r="J1857" i="1" a="1"/>
  <c r="J1857" i="1" s="1"/>
  <c r="P1859" i="1" a="1"/>
  <c r="P1859" i="1"/>
  <c r="J1859" i="1" a="1"/>
  <c r="J1859" i="1" s="1"/>
  <c r="I1859" i="1" a="1"/>
  <c r="I1859" i="1" s="1"/>
  <c r="G1857" i="1" a="1"/>
  <c r="G1857" i="1"/>
  <c r="H1857" i="1" a="1"/>
  <c r="H1857" i="1" s="1"/>
  <c r="O1857" i="1" a="1"/>
  <c r="O1857" i="1" s="1"/>
  <c r="N1857" i="1" a="1"/>
  <c r="N1857" i="1" s="1"/>
  <c r="F1857" i="1" a="1"/>
  <c r="F1857" i="1" s="1"/>
  <c r="L1857" i="1" a="1"/>
  <c r="L1857" i="1"/>
  <c r="N1859" i="1" a="1"/>
  <c r="N1859" i="1"/>
  <c r="K1859" i="1" a="1"/>
  <c r="K1859" i="1" s="1"/>
  <c r="P1857" i="1" a="1"/>
  <c r="P1857" i="1" s="1"/>
  <c r="L1861" i="1" a="1"/>
  <c r="L1861" i="1"/>
  <c r="Q1859" i="1" a="1"/>
  <c r="Q1859" i="1" s="1"/>
  <c r="I1857" i="1" a="1"/>
  <c r="I1857" i="1" s="1"/>
  <c r="L1859" i="1" a="1"/>
  <c r="L1859" i="1" s="1"/>
  <c r="I1850" i="1" a="1"/>
  <c r="I1850" i="1"/>
  <c r="P1850" i="1" a="1"/>
  <c r="P1850" i="1" s="1"/>
  <c r="I1853" i="1" a="1"/>
  <c r="I1853" i="1"/>
  <c r="I1851" i="1" a="1"/>
  <c r="I1851" i="1" s="1"/>
  <c r="P1851" i="1" a="1"/>
  <c r="P1851" i="1" s="1"/>
  <c r="M1850" i="1" a="1"/>
  <c r="M1850" i="1" s="1"/>
  <c r="N1855" i="1" a="1"/>
  <c r="N1855" i="1" s="1"/>
  <c r="L1855" i="1" a="1"/>
  <c r="L1855" i="1" s="1"/>
  <c r="Q1853" i="1" a="1"/>
  <c r="Q1853" i="1" s="1"/>
  <c r="L1851" i="1" a="1"/>
  <c r="L1851" i="1"/>
  <c r="G1850" i="1" a="1"/>
  <c r="G1850" i="1" s="1"/>
  <c r="K1851" i="1" a="1"/>
  <c r="K1851" i="1" s="1"/>
  <c r="L1850" i="1" a="1"/>
  <c r="L1850" i="1" s="1"/>
  <c r="J1850" i="1" a="1"/>
  <c r="J1850" i="1" s="1"/>
  <c r="N1853" i="1" a="1"/>
  <c r="N1853" i="1"/>
  <c r="O1855" i="1" a="1"/>
  <c r="O1855" i="1" s="1"/>
  <c r="J1855" i="1" a="1"/>
  <c r="J1855" i="1"/>
  <c r="M1855" i="1" a="1"/>
  <c r="M1855" i="1" s="1"/>
  <c r="P1853" i="1" a="1"/>
  <c r="P1853" i="1" s="1"/>
  <c r="K1853" i="1" a="1"/>
  <c r="K1853" i="1" s="1"/>
  <c r="O1851" i="1" a="1"/>
  <c r="O1851" i="1" s="1"/>
  <c r="F1853" i="1" a="1"/>
  <c r="F1853" i="1"/>
  <c r="F1855" i="1" a="1"/>
  <c r="F1855" i="1"/>
  <c r="F1851" i="1" a="1"/>
  <c r="F1851" i="1" s="1"/>
  <c r="Q1851" i="1" a="1"/>
  <c r="Q1851" i="1" s="1"/>
  <c r="K1850" i="1" a="1"/>
  <c r="K1850" i="1"/>
  <c r="O1853" i="1" a="1"/>
  <c r="O1853" i="1" s="1"/>
  <c r="G1853" i="1" a="1"/>
  <c r="G1853" i="1" s="1"/>
  <c r="M1853" i="1" a="1"/>
  <c r="M1853" i="1"/>
  <c r="L1853" i="1" a="1"/>
  <c r="L1853" i="1" s="1"/>
  <c r="M1851" i="1" a="1"/>
  <c r="M1851" i="1" s="1"/>
  <c r="G1851" i="1" a="1"/>
  <c r="G1851" i="1"/>
  <c r="N1850" i="1" a="1"/>
  <c r="N1850" i="1" s="1"/>
  <c r="H1853" i="1" a="1"/>
  <c r="H1853" i="1"/>
  <c r="N1851" i="1" a="1"/>
  <c r="N1851" i="1"/>
  <c r="K1855" i="1" a="1"/>
  <c r="K1855" i="1"/>
  <c r="I1855" i="1" a="1"/>
  <c r="I1855" i="1" s="1"/>
  <c r="H1855" i="1" a="1"/>
  <c r="H1855" i="1" s="1"/>
  <c r="H1850" i="1" a="1"/>
  <c r="H1850" i="1"/>
  <c r="G1855" i="1" a="1"/>
  <c r="G1855" i="1" s="1"/>
  <c r="Q1850" i="1" a="1"/>
  <c r="Q1850" i="1" s="1"/>
  <c r="O1850" i="1" a="1"/>
  <c r="O1850" i="1" s="1"/>
  <c r="F1850" i="1" a="1"/>
  <c r="F1850" i="1"/>
  <c r="J1853" i="1" a="1"/>
  <c r="J1853" i="1" s="1"/>
  <c r="H1851" i="1" a="1"/>
  <c r="H1851" i="1" s="1"/>
  <c r="J1851" i="1" a="1"/>
  <c r="J1851" i="1"/>
  <c r="I1845" i="1" a="1"/>
  <c r="I1845" i="1" s="1"/>
  <c r="M1846" i="1" a="1"/>
  <c r="M1846" i="1"/>
  <c r="H1846" i="1" a="1"/>
  <c r="H1846" i="1" s="1"/>
  <c r="F1846" i="1" a="1"/>
  <c r="F1846" i="1" s="1"/>
  <c r="P1846" i="1" a="1"/>
  <c r="P1846" i="1" s="1"/>
  <c r="Q1846" i="1" a="1"/>
  <c r="Q1846" i="1" s="1"/>
  <c r="F1845" i="1" a="1"/>
  <c r="F1845" i="1" s="1"/>
  <c r="K1846" i="1" a="1"/>
  <c r="K1846" i="1" s="1"/>
  <c r="N1846" i="1" a="1"/>
  <c r="N1846" i="1"/>
  <c r="L1846" i="1" a="1"/>
  <c r="L1846" i="1" s="1"/>
  <c r="G1845" i="1" a="1"/>
  <c r="G1845" i="1" s="1"/>
  <c r="P1845" i="1" a="1"/>
  <c r="P1845" i="1"/>
  <c r="Q1845" i="1" a="1"/>
  <c r="Q1845" i="1" s="1"/>
  <c r="N1845" i="1" a="1"/>
  <c r="N1845" i="1" s="1"/>
  <c r="H1845" i="1" a="1"/>
  <c r="H1845" i="1"/>
  <c r="I1848" i="1" a="1"/>
  <c r="I1848" i="1"/>
  <c r="N1848" i="1" a="1"/>
  <c r="N1848" i="1"/>
  <c r="K1848" i="1" a="1"/>
  <c r="K1848" i="1" s="1"/>
  <c r="Q1848" i="1" a="1"/>
  <c r="Q1848" i="1"/>
  <c r="P1848" i="1" a="1"/>
  <c r="P1848" i="1"/>
  <c r="J1848" i="1" a="1"/>
  <c r="J1848" i="1"/>
  <c r="H1848" i="1" a="1"/>
  <c r="H1848" i="1"/>
  <c r="K1845" i="1" a="1"/>
  <c r="K1845" i="1" s="1"/>
  <c r="F1848" i="1" a="1"/>
  <c r="F1848" i="1" s="1"/>
  <c r="I1846" i="1" a="1"/>
  <c r="I1846" i="1"/>
  <c r="O1845" i="1" a="1"/>
  <c r="O1845" i="1"/>
  <c r="G1848" i="1" a="1"/>
  <c r="G1848" i="1"/>
  <c r="G1846" i="1" a="1"/>
  <c r="G1846" i="1"/>
  <c r="J1845" i="1" a="1"/>
  <c r="J1845" i="1"/>
  <c r="O1846" i="1" a="1"/>
  <c r="O1846" i="1"/>
  <c r="M1845" i="1" a="1"/>
  <c r="M1845" i="1" s="1"/>
  <c r="O1848" i="1" a="1"/>
  <c r="O1848" i="1"/>
  <c r="M1848" i="1" a="1"/>
  <c r="M1848" i="1" s="1"/>
  <c r="L1848" i="1" a="1"/>
  <c r="L1848" i="1"/>
  <c r="J1846" i="1" a="1"/>
  <c r="J1846" i="1"/>
  <c r="L1845" i="1" a="1"/>
  <c r="L1845" i="1"/>
  <c r="M1838" i="1" a="1"/>
  <c r="M1838" i="1" s="1"/>
  <c r="F1836" i="1" a="1"/>
  <c r="F1836" i="1" s="1"/>
  <c r="M1836" i="1" a="1"/>
  <c r="M1836" i="1" s="1"/>
  <c r="J1836" i="1" a="1"/>
  <c r="J1836" i="1" s="1"/>
  <c r="N1834" i="1" a="1"/>
  <c r="N1834" i="1" s="1"/>
  <c r="I1842" i="1" a="1"/>
  <c r="I1842" i="1"/>
  <c r="J1840" i="1" a="1"/>
  <c r="J1840" i="1" s="1"/>
  <c r="K1838" i="1" a="1"/>
  <c r="K1838" i="1"/>
  <c r="O1836" i="1" a="1"/>
  <c r="O1836" i="1" s="1"/>
  <c r="G1838" i="1" a="1"/>
  <c r="G1838" i="1" s="1"/>
  <c r="H1838" i="1" a="1"/>
  <c r="H1838" i="1" s="1"/>
  <c r="O1834" i="1" a="1"/>
  <c r="O1834" i="1" s="1"/>
  <c r="G1840" i="1" a="1"/>
  <c r="G1840" i="1" s="1"/>
  <c r="Q1842" i="1" a="1"/>
  <c r="Q1842" i="1" s="1"/>
  <c r="P1842" i="1" a="1"/>
  <c r="P1842" i="1" s="1"/>
  <c r="M1842" i="1" a="1"/>
  <c r="M1842" i="1" s="1"/>
  <c r="Q1834" i="1" a="1"/>
  <c r="Q1834" i="1"/>
  <c r="G1836" i="1" a="1"/>
  <c r="G1836" i="1" s="1"/>
  <c r="K1842" i="1" a="1"/>
  <c r="K1842" i="1" s="1"/>
  <c r="P1834" i="1" a="1"/>
  <c r="P1834" i="1" s="1"/>
  <c r="O1838" i="1" a="1"/>
  <c r="O1838" i="1" s="1"/>
  <c r="L1838" i="1" a="1"/>
  <c r="L1838" i="1"/>
  <c r="H1836" i="1" a="1"/>
  <c r="H1836" i="1"/>
  <c r="M1840" i="1" a="1"/>
  <c r="M1840" i="1" s="1"/>
  <c r="O1842" i="1" a="1"/>
  <c r="O1842" i="1"/>
  <c r="N1842" i="1" a="1"/>
  <c r="N1842" i="1"/>
  <c r="O1840" i="1" a="1"/>
  <c r="O1840" i="1"/>
  <c r="L1842" i="1" a="1"/>
  <c r="L1842" i="1" s="1"/>
  <c r="J1842" i="1" a="1"/>
  <c r="J1842" i="1" s="1"/>
  <c r="N1838" i="1" a="1"/>
  <c r="N1838" i="1" s="1"/>
  <c r="G1842" i="1" a="1"/>
  <c r="G1842" i="1" s="1"/>
  <c r="K1836" i="1" a="1"/>
  <c r="K1836" i="1"/>
  <c r="H1842" i="1" a="1"/>
  <c r="H1842" i="1"/>
  <c r="K1840" i="1" a="1"/>
  <c r="K1840" i="1"/>
  <c r="I1838" i="1" a="1"/>
  <c r="I1838" i="1"/>
  <c r="M1834" i="1" a="1"/>
  <c r="M1834" i="1" s="1"/>
  <c r="F1838" i="1" a="1"/>
  <c r="F1838" i="1" s="1"/>
  <c r="P1836" i="1" a="1"/>
  <c r="P1836" i="1" s="1"/>
  <c r="P1840" i="1" a="1"/>
  <c r="P1840" i="1" s="1"/>
  <c r="L1840" i="1" a="1"/>
  <c r="L1840" i="1"/>
  <c r="Q1836" i="1" a="1"/>
  <c r="Q1836" i="1"/>
  <c r="L1836" i="1" a="1"/>
  <c r="L1836" i="1"/>
  <c r="H1840" i="1" a="1"/>
  <c r="H1840" i="1" s="1"/>
  <c r="I1836" i="1" a="1"/>
  <c r="I1836" i="1" s="1"/>
  <c r="F1842" i="1" a="1"/>
  <c r="F1842" i="1" s="1"/>
  <c r="N1840" i="1" a="1"/>
  <c r="N1840" i="1" s="1"/>
  <c r="J1838" i="1" a="1"/>
  <c r="J1838" i="1" s="1"/>
  <c r="Q1840" i="1" a="1"/>
  <c r="Q1840" i="1" s="1"/>
  <c r="I1840" i="1" a="1"/>
  <c r="I1840" i="1" s="1"/>
  <c r="F1840" i="1" a="1"/>
  <c r="F1840" i="1" s="1"/>
  <c r="N1836" i="1" a="1"/>
  <c r="N1836" i="1" s="1"/>
  <c r="Q1838" i="1" a="1"/>
  <c r="Q1838" i="1"/>
  <c r="P1838" i="1" a="1"/>
  <c r="P1838" i="1"/>
  <c r="J1827" i="1" a="1"/>
  <c r="J1827" i="1" s="1"/>
  <c r="J1831" i="1" a="1"/>
  <c r="J1831" i="1"/>
  <c r="G1831" i="1" a="1"/>
  <c r="G1831" i="1" s="1"/>
  <c r="P1829" i="1" a="1"/>
  <c r="P1829" i="1"/>
  <c r="K1829" i="1" a="1"/>
  <c r="K1829" i="1"/>
  <c r="Q1832" i="1" a="1"/>
  <c r="Q1832" i="1"/>
  <c r="J1832" i="1" a="1"/>
  <c r="J1832" i="1" s="1"/>
  <c r="N1832" i="1" a="1"/>
  <c r="N1832" i="1"/>
  <c r="L1832" i="1" a="1"/>
  <c r="L1832" i="1"/>
  <c r="N1829" i="1" a="1"/>
  <c r="N1829" i="1"/>
  <c r="O1832" i="1" a="1"/>
  <c r="O1832" i="1" s="1"/>
  <c r="N1827" i="1" a="1"/>
  <c r="N1827" i="1"/>
  <c r="O1827" i="1" a="1"/>
  <c r="O1827" i="1" s="1"/>
  <c r="J1829" i="1" a="1"/>
  <c r="J1829" i="1" s="1"/>
  <c r="H1829" i="1" a="1"/>
  <c r="H1829" i="1" s="1"/>
  <c r="P1831" i="1" a="1"/>
  <c r="P1831" i="1"/>
  <c r="Q1829" i="1" a="1"/>
  <c r="Q1829" i="1"/>
  <c r="O1829" i="1" a="1"/>
  <c r="O1829" i="1"/>
  <c r="P1827" i="1" a="1"/>
  <c r="P1827" i="1" s="1"/>
  <c r="M1827" i="1" a="1"/>
  <c r="M1827" i="1" s="1"/>
  <c r="L1834" i="1" a="1"/>
  <c r="L1834" i="1" s="1"/>
  <c r="J1834" i="1" a="1"/>
  <c r="J1834" i="1" s="1"/>
  <c r="I1827" i="1" a="1"/>
  <c r="I1827" i="1" s="1"/>
  <c r="F1834" i="1" a="1"/>
  <c r="F1834" i="1" s="1"/>
  <c r="M1832" i="1" a="1"/>
  <c r="M1832" i="1" s="1"/>
  <c r="M1831" i="1" a="1"/>
  <c r="M1831" i="1"/>
  <c r="I1829" i="1" a="1"/>
  <c r="I1829" i="1" s="1"/>
  <c r="F1829" i="1" a="1"/>
  <c r="F1829" i="1"/>
  <c r="H1827" i="1" a="1"/>
  <c r="H1827" i="1"/>
  <c r="K1834" i="1" a="1"/>
  <c r="K1834" i="1" s="1"/>
  <c r="Q1831" i="1" a="1"/>
  <c r="Q1831" i="1" s="1"/>
  <c r="H1831" i="1" a="1"/>
  <c r="H1831" i="1" s="1"/>
  <c r="I1834" i="1" a="1"/>
  <c r="I1834" i="1" s="1"/>
  <c r="I1832" i="1" a="1"/>
  <c r="I1832" i="1"/>
  <c r="G1834" i="1" a="1"/>
  <c r="G1834" i="1"/>
  <c r="N1831" i="1" a="1"/>
  <c r="N1831" i="1" s="1"/>
  <c r="H1832" i="1" a="1"/>
  <c r="H1832" i="1"/>
  <c r="O1831" i="1" a="1"/>
  <c r="O1831" i="1"/>
  <c r="H1834" i="1" a="1"/>
  <c r="H1834" i="1" s="1"/>
  <c r="L1829" i="1" a="1"/>
  <c r="L1829" i="1" s="1"/>
  <c r="I1831" i="1" a="1"/>
  <c r="I1831" i="1"/>
  <c r="F1831" i="1" a="1"/>
  <c r="F1831" i="1" s="1"/>
  <c r="P1832" i="1" a="1"/>
  <c r="P1832" i="1"/>
  <c r="K1832" i="1" a="1"/>
  <c r="K1832" i="1" s="1"/>
  <c r="K1827" i="1" a="1"/>
  <c r="K1827" i="1"/>
  <c r="G1832" i="1" a="1"/>
  <c r="G1832" i="1"/>
  <c r="F1832" i="1" a="1"/>
  <c r="F1832" i="1"/>
  <c r="L1827" i="1" a="1"/>
  <c r="L1827" i="1" s="1"/>
  <c r="M1829" i="1" a="1"/>
  <c r="M1829" i="1" s="1"/>
  <c r="Q1827" i="1" a="1"/>
  <c r="Q1827" i="1" s="1"/>
  <c r="L1831" i="1" a="1"/>
  <c r="L1831" i="1" s="1"/>
  <c r="G1829" i="1" a="1"/>
  <c r="G1829" i="1" s="1"/>
  <c r="K1831" i="1" a="1"/>
  <c r="K1831" i="1" s="1"/>
  <c r="L1826" i="1" a="1"/>
  <c r="L1826" i="1"/>
  <c r="G1826" i="1" a="1"/>
  <c r="G1826" i="1"/>
  <c r="M1826" i="1" a="1"/>
  <c r="M1826" i="1" s="1"/>
  <c r="F1826" i="1" a="1"/>
  <c r="F1826" i="1"/>
  <c r="G1827" i="1" a="1"/>
  <c r="G1827" i="1"/>
  <c r="F1827" i="1" a="1"/>
  <c r="F1827" i="1" s="1"/>
  <c r="Q1826" i="1" a="1"/>
  <c r="Q1826" i="1" s="1"/>
  <c r="P1826" i="1" a="1"/>
  <c r="P1826" i="1" s="1"/>
  <c r="H1826" i="1" a="1"/>
  <c r="H1826" i="1" s="1"/>
  <c r="O1826" i="1" a="1"/>
  <c r="O1826" i="1"/>
  <c r="J1826" i="1" a="1"/>
  <c r="J1826" i="1"/>
  <c r="N1826" i="1" a="1"/>
  <c r="N1826" i="1" s="1"/>
  <c r="K1826" i="1" a="1"/>
  <c r="K1826" i="1"/>
  <c r="I1826" i="1" a="1"/>
  <c r="I1826" i="1" s="1"/>
  <c r="P1041" i="1" a="1"/>
  <c r="P1041" i="1" s="1"/>
  <c r="J1041" i="1" a="1"/>
  <c r="J1041" i="1" s="1"/>
  <c r="K1041" i="1" a="1"/>
  <c r="K1041" i="1" s="1"/>
  <c r="Q1041" i="1" a="1"/>
  <c r="Q1041" i="1" s="1"/>
  <c r="O1041" i="1" a="1"/>
  <c r="O1041" i="1" s="1"/>
  <c r="N1041" i="1" a="1"/>
  <c r="N1041" i="1"/>
  <c r="L1041" i="1" a="1"/>
  <c r="L1041" i="1" s="1"/>
  <c r="M1041" i="1" a="1"/>
  <c r="M1041" i="1"/>
  <c r="G1029" i="1" a="1"/>
  <c r="G1029" i="1"/>
  <c r="M1027" i="1" a="1"/>
  <c r="M1027" i="1"/>
  <c r="Q1029" i="1" a="1"/>
  <c r="Q1029" i="1" s="1"/>
  <c r="P1029" i="1" a="1"/>
  <c r="P1029" i="1"/>
  <c r="Q1032" i="1" a="1"/>
  <c r="Q1032" i="1"/>
  <c r="N1039" i="1" a="1"/>
  <c r="N1039" i="1" s="1"/>
  <c r="F1029" i="1" a="1"/>
  <c r="F1029" i="1" s="1"/>
  <c r="O1039" i="1" a="1"/>
  <c r="O1039" i="1" s="1"/>
  <c r="J1032" i="1" a="1"/>
  <c r="J1032" i="1"/>
  <c r="H1027" i="1" a="1"/>
  <c r="H1027" i="1"/>
  <c r="N1027" i="1" a="1"/>
  <c r="N1027" i="1"/>
  <c r="I1029" i="1" a="1"/>
  <c r="I1029" i="1" s="1"/>
  <c r="M1032" i="1" a="1"/>
  <c r="M1032" i="1" s="1"/>
  <c r="J1029" i="1" a="1"/>
  <c r="J1029" i="1" s="1"/>
  <c r="N1029" i="1" a="1"/>
  <c r="N1029" i="1" s="1"/>
  <c r="O1032" i="1" a="1"/>
  <c r="O1032" i="1" s="1"/>
  <c r="L1032" i="1" a="1"/>
  <c r="L1032" i="1" s="1"/>
  <c r="O1027" i="1" a="1"/>
  <c r="O1027" i="1" s="1"/>
  <c r="H1032" i="1" a="1"/>
  <c r="H1032" i="1" s="1"/>
  <c r="L1039" i="1" a="1"/>
  <c r="L1039" i="1" s="1"/>
  <c r="K1029" i="1" a="1"/>
  <c r="K1029" i="1"/>
  <c r="J1039" i="1" a="1"/>
  <c r="J1039" i="1"/>
  <c r="I1039" i="1" a="1"/>
  <c r="I1039" i="1"/>
  <c r="H1039" i="1" a="1"/>
  <c r="H1039" i="1" s="1"/>
  <c r="I1032" i="1" a="1"/>
  <c r="I1032" i="1" s="1"/>
  <c r="F1032" i="1" a="1"/>
  <c r="F1032" i="1" s="1"/>
  <c r="P1027" i="1" a="1"/>
  <c r="P1027" i="1" s="1"/>
  <c r="G1032" i="1" a="1"/>
  <c r="G1032" i="1"/>
  <c r="G1039" i="1" a="1"/>
  <c r="G1039" i="1"/>
  <c r="M1029" i="1" a="1"/>
  <c r="M1029" i="1"/>
  <c r="I1027" i="1" a="1"/>
  <c r="I1027" i="1"/>
  <c r="K1032" i="1" a="1"/>
  <c r="K1032" i="1" s="1"/>
  <c r="I1041" i="1" a="1"/>
  <c r="I1041" i="1"/>
  <c r="K1027" i="1" a="1"/>
  <c r="K1027" i="1"/>
  <c r="F1039" i="1" a="1"/>
  <c r="F1039" i="1" s="1"/>
  <c r="H1041" i="1" a="1"/>
  <c r="H1041" i="1" s="1"/>
  <c r="P1032" i="1" a="1"/>
  <c r="P1032" i="1" s="1"/>
  <c r="O1029" i="1" a="1"/>
  <c r="O1029" i="1"/>
  <c r="Q1027" i="1" a="1"/>
  <c r="Q1027" i="1"/>
  <c r="J1027" i="1" a="1"/>
  <c r="J1027" i="1" s="1"/>
  <c r="G1041" i="1" a="1"/>
  <c r="G1041" i="1" s="1"/>
  <c r="G1027" i="1" a="1"/>
  <c r="G1027" i="1" s="1"/>
  <c r="F1041" i="1" a="1"/>
  <c r="F1041" i="1" s="1"/>
  <c r="H1029" i="1" a="1"/>
  <c r="H1029" i="1" s="1"/>
  <c r="Q1039" i="1" a="1"/>
  <c r="Q1039" i="1" s="1"/>
  <c r="P1039" i="1" a="1"/>
  <c r="P1039" i="1" s="1"/>
  <c r="M1039" i="1" a="1"/>
  <c r="M1039" i="1" s="1"/>
  <c r="L1027" i="1" a="1"/>
  <c r="L1027" i="1" s="1"/>
  <c r="K1039" i="1" a="1"/>
  <c r="K1039" i="1" s="1"/>
  <c r="F1027" i="1" a="1"/>
  <c r="F1027" i="1"/>
  <c r="N1032" i="1" a="1"/>
  <c r="N1032" i="1"/>
  <c r="L1029" i="1" a="1"/>
  <c r="L1029" i="1"/>
  <c r="P1024" i="1" a="1"/>
  <c r="P1024" i="1" s="1"/>
  <c r="Q1008" i="1" a="1"/>
  <c r="Q1008" i="1" s="1"/>
  <c r="Q1054" i="1" s="1" a="1"/>
  <c r="Q1054" i="1" s="1"/>
  <c r="M1008" i="1" a="1"/>
  <c r="M1008" i="1"/>
  <c r="M1054" i="1" s="1" a="1"/>
  <c r="M1054" i="1" s="1"/>
  <c r="K1008" i="1" a="1"/>
  <c r="K1008" i="1"/>
  <c r="K1054" i="1" s="1" a="1"/>
  <c r="K1054" i="1" s="1"/>
  <c r="F1008" i="1" a="1"/>
  <c r="F1008" i="1"/>
  <c r="F1054" i="1" s="1" a="1"/>
  <c r="F1054" i="1" s="1"/>
  <c r="I1008" i="1" a="1"/>
  <c r="I1008" i="1"/>
  <c r="I1054" i="1" s="1" a="1"/>
  <c r="I1054" i="1" s="1"/>
  <c r="K1024" i="1" a="1"/>
  <c r="K1024" i="1"/>
  <c r="J1024" i="1" a="1"/>
  <c r="J1024" i="1"/>
  <c r="I1024" i="1" a="1"/>
  <c r="I1024" i="1" s="1"/>
  <c r="G1024" i="1" a="1"/>
  <c r="G1024" i="1"/>
  <c r="H1024" i="1" a="1"/>
  <c r="H1024" i="1"/>
  <c r="H1008" i="1" a="1"/>
  <c r="H1008" i="1" s="1"/>
  <c r="H1054" i="1" s="1" a="1"/>
  <c r="H1054" i="1" s="1"/>
  <c r="L1008" i="1" a="1"/>
  <c r="L1008" i="1" s="1"/>
  <c r="L1054" i="1" s="1" a="1"/>
  <c r="L1054" i="1" s="1"/>
  <c r="O1024" i="1" a="1"/>
  <c r="O1024" i="1" s="1"/>
  <c r="N1024" i="1" a="1"/>
  <c r="N1024" i="1"/>
  <c r="P1008" i="1" a="1"/>
  <c r="P1008" i="1" s="1"/>
  <c r="P1054" i="1" s="1" a="1"/>
  <c r="P1054" i="1" s="1"/>
  <c r="F1024" i="1" a="1"/>
  <c r="F1024" i="1" s="1"/>
  <c r="J1008" i="1" a="1"/>
  <c r="J1008" i="1" s="1"/>
  <c r="J1054" i="1" s="1" a="1"/>
  <c r="J1054" i="1" s="1"/>
  <c r="L1024" i="1" a="1"/>
  <c r="L1024" i="1" s="1"/>
  <c r="O1008" i="1" a="1"/>
  <c r="O1008" i="1"/>
  <c r="O1054" i="1" s="1" a="1"/>
  <c r="O1054" i="1" s="1"/>
  <c r="Q1024" i="1" a="1"/>
  <c r="Q1024" i="1" s="1"/>
  <c r="M1024" i="1" a="1"/>
  <c r="M1024" i="1" s="1"/>
  <c r="N1008" i="1" a="1"/>
  <c r="N1008" i="1" s="1"/>
  <c r="N1054" i="1" s="1" a="1"/>
  <c r="N1054" i="1" s="1"/>
  <c r="G1008" i="1" a="1"/>
  <c r="G1008" i="1" s="1"/>
  <c r="G1054" i="1" s="1" a="1"/>
  <c r="G1054" i="1" s="1"/>
  <c r="O985" i="1" a="1"/>
  <c r="O985" i="1" s="1"/>
  <c r="Q991" i="1" a="1"/>
  <c r="Q991" i="1" s="1"/>
  <c r="O999" i="1" a="1"/>
  <c r="O999" i="1"/>
  <c r="O1051" i="1" s="1" a="1"/>
  <c r="O1051" i="1" s="1"/>
  <c r="M999" i="1" a="1"/>
  <c r="M999" i="1"/>
  <c r="M1051" i="1" s="1" a="1"/>
  <c r="M1051" i="1" s="1"/>
  <c r="G998" i="1" a="1"/>
  <c r="G998" i="1"/>
  <c r="O998" i="1" a="1"/>
  <c r="O998" i="1" s="1"/>
  <c r="M998" i="1" a="1"/>
  <c r="M998" i="1"/>
  <c r="H998" i="1" a="1"/>
  <c r="H998" i="1"/>
  <c r="H991" i="1" a="1"/>
  <c r="H991" i="1"/>
  <c r="F991" i="1" a="1"/>
  <c r="F991" i="1"/>
  <c r="N999" i="1" a="1"/>
  <c r="N999" i="1"/>
  <c r="N1051" i="1" s="1" a="1"/>
  <c r="N1051" i="1" s="1"/>
  <c r="P991" i="1" a="1"/>
  <c r="P991" i="1"/>
  <c r="L999" i="1" a="1"/>
  <c r="L999" i="1"/>
  <c r="L1051" i="1" s="1" a="1"/>
  <c r="L1051" i="1" s="1"/>
  <c r="K998" i="1" a="1"/>
  <c r="K998" i="1" s="1"/>
  <c r="K999" i="1" a="1"/>
  <c r="K999" i="1"/>
  <c r="K1051" i="1" s="1" a="1"/>
  <c r="K1051" i="1" s="1"/>
  <c r="I999" i="1" a="1"/>
  <c r="I999" i="1"/>
  <c r="I1051" i="1" s="1" a="1"/>
  <c r="I1051" i="1" s="1"/>
  <c r="O991" i="1" a="1"/>
  <c r="O991" i="1" s="1"/>
  <c r="Q998" i="1" a="1"/>
  <c r="Q998" i="1" s="1"/>
  <c r="J998" i="1" a="1"/>
  <c r="J998" i="1" s="1"/>
  <c r="F998" i="1" a="1"/>
  <c r="F998" i="1" s="1"/>
  <c r="P985" i="1" a="1"/>
  <c r="P985" i="1" s="1"/>
  <c r="M991" i="1" a="1"/>
  <c r="M991" i="1" s="1"/>
  <c r="F999" i="1" a="1"/>
  <c r="F999" i="1" s="1"/>
  <c r="F1051" i="1" s="1" a="1"/>
  <c r="F1051" i="1" s="1"/>
  <c r="P998" i="1" a="1"/>
  <c r="P998" i="1" s="1"/>
  <c r="N998" i="1" a="1"/>
  <c r="N998" i="1"/>
  <c r="N991" i="1" a="1"/>
  <c r="N991" i="1" s="1"/>
  <c r="J991" i="1" a="1"/>
  <c r="J991" i="1" s="1"/>
  <c r="J999" i="1" a="1"/>
  <c r="J999" i="1" s="1"/>
  <c r="J1051" i="1" s="1" a="1"/>
  <c r="J1051" i="1" s="1"/>
  <c r="H999" i="1" a="1"/>
  <c r="H999" i="1" s="1"/>
  <c r="H1051" i="1" s="1" a="1"/>
  <c r="H1051" i="1" s="1"/>
  <c r="G991" i="1" a="1"/>
  <c r="G991" i="1" s="1"/>
  <c r="Q999" i="1" a="1"/>
  <c r="Q999" i="1" s="1"/>
  <c r="Q1051" i="1" s="1" a="1"/>
  <c r="Q1051" i="1" s="1"/>
  <c r="G999" i="1" a="1"/>
  <c r="G999" i="1"/>
  <c r="G1051" i="1" s="1" a="1"/>
  <c r="G1051" i="1" s="1"/>
  <c r="L998" i="1" a="1"/>
  <c r="L998" i="1"/>
  <c r="Q985" i="1" a="1"/>
  <c r="Q985" i="1" s="1"/>
  <c r="I991" i="1" a="1"/>
  <c r="I991" i="1"/>
  <c r="K991" i="1" a="1"/>
  <c r="K991" i="1"/>
  <c r="L991" i="1" a="1"/>
  <c r="L991" i="1"/>
  <c r="P999" i="1" a="1"/>
  <c r="P999" i="1"/>
  <c r="P1051" i="1" s="1" a="1"/>
  <c r="P1051" i="1" s="1"/>
  <c r="I998" i="1" a="1"/>
  <c r="I998" i="1"/>
  <c r="I985" i="1" a="1"/>
  <c r="I985" i="1"/>
  <c r="G985" i="1" a="1"/>
  <c r="G985" i="1"/>
  <c r="Q979" i="1" a="1"/>
  <c r="Q979" i="1"/>
  <c r="Q1053" i="1" s="1" a="1"/>
  <c r="Q1053" i="1" s="1"/>
  <c r="P979" i="1" a="1"/>
  <c r="P979" i="1" s="1"/>
  <c r="P1053" i="1" s="1" a="1"/>
  <c r="P1053" i="1" s="1"/>
  <c r="K985" i="1" a="1"/>
  <c r="K985" i="1"/>
  <c r="M985" i="1" a="1"/>
  <c r="M985" i="1"/>
  <c r="J985" i="1" a="1"/>
  <c r="J985" i="1" s="1"/>
  <c r="H985" i="1" a="1"/>
  <c r="H985" i="1" s="1"/>
  <c r="F985" i="1" a="1"/>
  <c r="F985" i="1" s="1"/>
  <c r="N985" i="1" a="1"/>
  <c r="N985" i="1"/>
  <c r="L985" i="1" a="1"/>
  <c r="L985" i="1" s="1"/>
  <c r="O979" i="1" a="1"/>
  <c r="O979" i="1" s="1"/>
  <c r="O1053" i="1" s="1" a="1"/>
  <c r="O1053" i="1" s="1"/>
  <c r="N979" i="1" a="1"/>
  <c r="N979" i="1" s="1"/>
  <c r="N1053" i="1" s="1" a="1"/>
  <c r="N1053" i="1" s="1"/>
  <c r="M979" i="1" a="1"/>
  <c r="M979" i="1" s="1"/>
  <c r="M1053" i="1" s="1" a="1"/>
  <c r="M1053" i="1" s="1"/>
  <c r="I979" i="1" a="1"/>
  <c r="I979" i="1"/>
  <c r="I1053" i="1" s="1" a="1"/>
  <c r="I1053" i="1" s="1"/>
  <c r="N978" i="1" a="1"/>
  <c r="N978" i="1" s="1"/>
  <c r="F979" i="1" a="1"/>
  <c r="F979" i="1" s="1"/>
  <c r="F1053" i="1" s="1" a="1"/>
  <c r="F1053" i="1" s="1"/>
  <c r="O978" i="1" a="1"/>
  <c r="O978" i="1" s="1"/>
  <c r="L979" i="1" a="1"/>
  <c r="L979" i="1" s="1"/>
  <c r="L1053" i="1" s="1" a="1"/>
  <c r="L1053" i="1" s="1"/>
  <c r="K979" i="1" a="1"/>
  <c r="K979" i="1" s="1"/>
  <c r="K1053" i="1" s="1" a="1"/>
  <c r="K1053" i="1" s="1"/>
  <c r="J979" i="1" a="1"/>
  <c r="J979" i="1"/>
  <c r="J1053" i="1" s="1" a="1"/>
  <c r="J1053" i="1" s="1"/>
  <c r="H979" i="1" a="1"/>
  <c r="H979" i="1"/>
  <c r="H1053" i="1" s="1" a="1"/>
  <c r="H1053" i="1" s="1"/>
  <c r="G979" i="1" a="1"/>
  <c r="G979" i="1" s="1"/>
  <c r="G1053" i="1" s="1" a="1"/>
  <c r="G1053" i="1" s="1"/>
  <c r="Q978" i="1" a="1"/>
  <c r="Q978" i="1" s="1"/>
  <c r="L978" i="1" a="1"/>
  <c r="L978" i="1"/>
  <c r="P978" i="1" a="1"/>
  <c r="P978" i="1"/>
  <c r="M978" i="1" a="1"/>
  <c r="M978" i="1"/>
  <c r="K978" i="1" a="1"/>
  <c r="K978" i="1"/>
  <c r="J978" i="1" a="1"/>
  <c r="J978" i="1"/>
  <c r="I978" i="1" a="1"/>
  <c r="I978" i="1"/>
  <c r="H978" i="1" a="1"/>
  <c r="H978" i="1"/>
  <c r="Q976" i="1" a="1"/>
  <c r="Q976" i="1"/>
  <c r="G978" i="1" a="1"/>
  <c r="G978" i="1" s="1"/>
  <c r="F978" i="1" a="1"/>
  <c r="F978" i="1"/>
  <c r="P976" i="1" a="1"/>
  <c r="P976" i="1"/>
  <c r="N976" i="1" a="1"/>
  <c r="N976" i="1" s="1"/>
  <c r="M976" i="1" a="1"/>
  <c r="M976" i="1" s="1"/>
  <c r="K976" i="1" a="1"/>
  <c r="K976" i="1"/>
  <c r="L976" i="1" a="1"/>
  <c r="L976" i="1"/>
  <c r="J976" i="1" a="1"/>
  <c r="J976" i="1" s="1"/>
  <c r="I976" i="1" a="1"/>
  <c r="I976" i="1" s="1"/>
  <c r="H976" i="1" a="1"/>
  <c r="H976" i="1" s="1"/>
  <c r="O976" i="1" a="1"/>
  <c r="O976" i="1" s="1"/>
  <c r="G976" i="1" a="1"/>
  <c r="G976" i="1"/>
  <c r="Q975" i="1" a="1"/>
  <c r="Q975" i="1" s="1"/>
  <c r="P975" i="1" a="1"/>
  <c r="P975" i="1" s="1"/>
  <c r="L975" i="1" a="1"/>
  <c r="L975" i="1" s="1"/>
  <c r="O975" i="1" a="1"/>
  <c r="O975" i="1"/>
  <c r="N975" i="1" a="1"/>
  <c r="N975" i="1" s="1"/>
  <c r="H975" i="1" a="1"/>
  <c r="H975" i="1"/>
  <c r="F976" i="1" a="1"/>
  <c r="F976" i="1" s="1"/>
  <c r="M975" i="1" a="1"/>
  <c r="M975" i="1" s="1"/>
  <c r="K975" i="1" a="1"/>
  <c r="K975" i="1" s="1"/>
  <c r="G975" i="1" a="1"/>
  <c r="G975" i="1"/>
  <c r="F975" i="1" a="1"/>
  <c r="F975" i="1"/>
  <c r="J975" i="1" a="1"/>
  <c r="J975" i="1"/>
  <c r="I975" i="1" a="1"/>
  <c r="I975" i="1"/>
  <c r="N928" i="1" a="1"/>
  <c r="N928" i="1"/>
  <c r="K916" i="1" a="1"/>
  <c r="K916" i="1"/>
  <c r="H916" i="1" a="1"/>
  <c r="H916" i="1"/>
  <c r="L928" i="1" a="1"/>
  <c r="L928" i="1"/>
  <c r="J928" i="1" a="1"/>
  <c r="J928" i="1" s="1"/>
  <c r="Q914" i="1" a="1"/>
  <c r="Q914" i="1"/>
  <c r="J916" i="1" a="1"/>
  <c r="J916" i="1"/>
  <c r="P928" i="1" a="1"/>
  <c r="P928" i="1" s="1"/>
  <c r="O916" i="1" a="1"/>
  <c r="O916" i="1"/>
  <c r="G916" i="1" a="1"/>
  <c r="G916" i="1"/>
  <c r="P914" i="1" a="1"/>
  <c r="P914" i="1"/>
  <c r="Q928" i="1" a="1"/>
  <c r="Q928" i="1" s="1"/>
  <c r="M928" i="1" a="1"/>
  <c r="M928" i="1" s="1"/>
  <c r="M914" i="1" a="1"/>
  <c r="M914" i="1" s="1"/>
  <c r="K928" i="1" a="1"/>
  <c r="K928" i="1" s="1"/>
  <c r="I928" i="1" a="1"/>
  <c r="I928" i="1"/>
  <c r="G928" i="1" a="1"/>
  <c r="G928" i="1" s="1"/>
  <c r="Q916" i="1" a="1"/>
  <c r="Q916" i="1" s="1"/>
  <c r="M916" i="1" a="1"/>
  <c r="M916" i="1" s="1"/>
  <c r="O914" i="1" a="1"/>
  <c r="O914" i="1"/>
  <c r="F916" i="1" a="1"/>
  <c r="F916" i="1" s="1"/>
  <c r="K914" i="1" a="1"/>
  <c r="K914" i="1" s="1"/>
  <c r="I916" i="1" a="1"/>
  <c r="I916" i="1" s="1"/>
  <c r="N916" i="1" a="1"/>
  <c r="N916" i="1" s="1"/>
  <c r="H928" i="1" a="1"/>
  <c r="H928" i="1" s="1"/>
  <c r="N914" i="1" a="1"/>
  <c r="N914" i="1"/>
  <c r="L914" i="1" a="1"/>
  <c r="L914" i="1"/>
  <c r="O928" i="1" a="1"/>
  <c r="O928" i="1"/>
  <c r="L916" i="1" a="1"/>
  <c r="L916" i="1"/>
  <c r="P916" i="1" a="1"/>
  <c r="P916" i="1"/>
  <c r="F928" i="1" a="1"/>
  <c r="F928" i="1"/>
  <c r="L896" i="1" a="1"/>
  <c r="L896" i="1"/>
  <c r="N885" i="1" a="1"/>
  <c r="N885" i="1"/>
  <c r="J896" i="1" a="1"/>
  <c r="J896" i="1" s="1"/>
  <c r="O885" i="1" a="1"/>
  <c r="O885" i="1"/>
  <c r="K885" i="1" a="1"/>
  <c r="K885" i="1" s="1"/>
  <c r="J914" i="1" a="1"/>
  <c r="J914" i="1" s="1"/>
  <c r="I914" i="1" a="1"/>
  <c r="I914" i="1"/>
  <c r="O896" i="1" a="1"/>
  <c r="O896" i="1"/>
  <c r="H914" i="1" a="1"/>
  <c r="H914" i="1"/>
  <c r="P885" i="1" a="1"/>
  <c r="P885" i="1" s="1"/>
  <c r="Q896" i="1" a="1"/>
  <c r="Q896" i="1" s="1"/>
  <c r="G914" i="1" a="1"/>
  <c r="G914" i="1" s="1"/>
  <c r="F914" i="1" a="1"/>
  <c r="F914" i="1" s="1"/>
  <c r="H896" i="1" a="1"/>
  <c r="H896" i="1"/>
  <c r="N896" i="1" a="1"/>
  <c r="N896" i="1" s="1"/>
  <c r="K896" i="1" a="1"/>
  <c r="K896" i="1" s="1"/>
  <c r="I896" i="1" a="1"/>
  <c r="I896" i="1" s="1"/>
  <c r="M896" i="1" a="1"/>
  <c r="M896" i="1"/>
  <c r="Q885" i="1" a="1"/>
  <c r="Q885" i="1" s="1"/>
  <c r="M885" i="1" a="1"/>
  <c r="M885" i="1"/>
  <c r="L885" i="1" a="1"/>
  <c r="L885" i="1" s="1"/>
  <c r="P896" i="1" a="1"/>
  <c r="P896" i="1" s="1"/>
  <c r="F896" i="1" a="1"/>
  <c r="F896" i="1" s="1"/>
  <c r="G896" i="1" a="1"/>
  <c r="G896" i="1"/>
  <c r="Q884" i="1" a="1"/>
  <c r="Q884" i="1"/>
  <c r="N884" i="1" a="1"/>
  <c r="N884" i="1"/>
  <c r="J884" i="1" a="1"/>
  <c r="J884" i="1"/>
  <c r="J885" i="1" a="1"/>
  <c r="J885" i="1"/>
  <c r="F885" i="1" a="1"/>
  <c r="F885" i="1"/>
  <c r="I885" i="1" a="1"/>
  <c r="I885" i="1"/>
  <c r="H885" i="1" a="1"/>
  <c r="H885" i="1"/>
  <c r="G885" i="1" a="1"/>
  <c r="G885" i="1" s="1"/>
  <c r="P884" i="1" a="1"/>
  <c r="P884" i="1" s="1"/>
  <c r="L884" i="1" a="1"/>
  <c r="L884" i="1" s="1"/>
  <c r="O884" i="1" a="1"/>
  <c r="O884" i="1" s="1"/>
  <c r="F884" i="1" a="1"/>
  <c r="F884" i="1"/>
  <c r="M884" i="1" a="1"/>
  <c r="M884" i="1"/>
  <c r="I884" i="1" a="1"/>
  <c r="I884" i="1"/>
  <c r="K884" i="1" a="1"/>
  <c r="K884" i="1" s="1"/>
  <c r="H884" i="1" a="1"/>
  <c r="H884" i="1" s="1"/>
  <c r="G884" i="1" a="1"/>
  <c r="G884" i="1" s="1"/>
  <c r="O2310" i="1" a="1"/>
  <c r="O2310" i="1" s="1"/>
  <c r="Q2312" i="1" a="1"/>
  <c r="Q2312" i="1"/>
  <c r="P2310" i="1" a="1"/>
  <c r="P2310" i="1" s="1"/>
  <c r="O2308" i="1" a="1"/>
  <c r="O2308" i="1" s="1"/>
  <c r="O2312" i="1" a="1"/>
  <c r="O2312" i="1"/>
  <c r="L2308" i="1" a="1"/>
  <c r="L2308" i="1" s="1"/>
  <c r="H2312" i="1" a="1"/>
  <c r="H2312" i="1"/>
  <c r="P2308" i="1" a="1"/>
  <c r="P2308" i="1"/>
  <c r="N2310" i="1" a="1"/>
  <c r="N2310" i="1" s="1"/>
  <c r="L2312" i="1" a="1"/>
  <c r="L2312" i="1"/>
  <c r="G2312" i="1" a="1"/>
  <c r="G2312" i="1" s="1"/>
  <c r="J2308" i="1" a="1"/>
  <c r="J2308" i="1"/>
  <c r="L2310" i="1" a="1"/>
  <c r="L2310" i="1"/>
  <c r="K2310" i="1" a="1"/>
  <c r="K2310" i="1"/>
  <c r="K2312" i="1" a="1"/>
  <c r="K2312" i="1"/>
  <c r="I2310" i="1" a="1"/>
  <c r="I2310" i="1"/>
  <c r="J2312" i="1" a="1"/>
  <c r="J2312" i="1"/>
  <c r="H2310" i="1" a="1"/>
  <c r="H2310" i="1"/>
  <c r="F2310" i="1" a="1"/>
  <c r="F2310" i="1"/>
  <c r="K2308" i="1" a="1"/>
  <c r="K2308" i="1" s="1"/>
  <c r="N2308" i="1" a="1"/>
  <c r="N2308" i="1"/>
  <c r="M2308" i="1" a="1"/>
  <c r="M2308" i="1" s="1"/>
  <c r="Q2310" i="1" a="1"/>
  <c r="Q2310" i="1" s="1"/>
  <c r="P2312" i="1" a="1"/>
  <c r="P2312" i="1"/>
  <c r="M2310" i="1" a="1"/>
  <c r="M2310" i="1"/>
  <c r="I2312" i="1" a="1"/>
  <c r="I2312" i="1"/>
  <c r="M2312" i="1" a="1"/>
  <c r="M2312" i="1" s="1"/>
  <c r="F2312" i="1" a="1"/>
  <c r="F2312" i="1" s="1"/>
  <c r="N2312" i="1" a="1"/>
  <c r="N2312" i="1" s="1"/>
  <c r="J2310" i="1" a="1"/>
  <c r="J2310" i="1" s="1"/>
  <c r="Q2308" i="1" a="1"/>
  <c r="Q2308" i="1"/>
  <c r="G2310" i="1" a="1"/>
  <c r="G2310" i="1" s="1"/>
  <c r="H2308" i="1" a="1"/>
  <c r="H2308" i="1" s="1"/>
  <c r="F2308" i="1" a="1"/>
  <c r="F2308" i="1" s="1"/>
  <c r="L2306" i="1" a="1"/>
  <c r="L2306" i="1" s="1"/>
  <c r="I2306" i="1" a="1"/>
  <c r="I2306" i="1"/>
  <c r="O2304" i="1" a="1"/>
  <c r="O2304" i="1"/>
  <c r="H2302" i="1" a="1"/>
  <c r="H2302" i="1" s="1"/>
  <c r="F2302" i="1" a="1"/>
  <c r="F2302" i="1"/>
  <c r="P2306" i="1" a="1"/>
  <c r="P2306" i="1" s="1"/>
  <c r="M2306" i="1" a="1"/>
  <c r="M2306" i="1"/>
  <c r="K2306" i="1" a="1"/>
  <c r="K2306" i="1"/>
  <c r="H2304" i="1" a="1"/>
  <c r="H2304" i="1"/>
  <c r="N2300" i="1" a="1"/>
  <c r="N2300" i="1"/>
  <c r="J2306" i="1" a="1"/>
  <c r="J2306" i="1"/>
  <c r="G2306" i="1" a="1"/>
  <c r="G2306" i="1"/>
  <c r="P2304" i="1" a="1"/>
  <c r="P2304" i="1"/>
  <c r="L2300" i="1" a="1"/>
  <c r="L2300" i="1" s="1"/>
  <c r="M2304" i="1" a="1"/>
  <c r="M2304" i="1"/>
  <c r="M2302" i="1" a="1"/>
  <c r="M2302" i="1"/>
  <c r="L2304" i="1" a="1"/>
  <c r="L2304" i="1" s="1"/>
  <c r="H2303" i="1" a="1"/>
  <c r="H2303" i="1" s="1"/>
  <c r="I2304" i="1" a="1"/>
  <c r="I2304" i="1"/>
  <c r="L2302" i="1" a="1"/>
  <c r="L2302" i="1"/>
  <c r="Q2302" i="1" a="1"/>
  <c r="Q2302" i="1"/>
  <c r="O2303" i="1" a="1"/>
  <c r="O2303" i="1" s="1"/>
  <c r="J2300" i="1" a="1"/>
  <c r="J2300" i="1" s="1"/>
  <c r="M2303" i="1" a="1"/>
  <c r="M2303" i="1" s="1"/>
  <c r="O2302" i="1" a="1"/>
  <c r="O2302" i="1" s="1"/>
  <c r="N2302" i="1" a="1"/>
  <c r="N2302" i="1"/>
  <c r="I2303" i="1" a="1"/>
  <c r="I2303" i="1" s="1"/>
  <c r="J2303" i="1" a="1"/>
  <c r="J2303" i="1" s="1"/>
  <c r="H2306" i="1" a="1"/>
  <c r="H2306" i="1"/>
  <c r="F2304" i="1" a="1"/>
  <c r="F2304" i="1" s="1"/>
  <c r="L2303" i="1" a="1"/>
  <c r="L2303" i="1"/>
  <c r="Q2303" i="1" a="1"/>
  <c r="Q2303" i="1"/>
  <c r="J2302" i="1" a="1"/>
  <c r="J2302" i="1" s="1"/>
  <c r="Q2306" i="1" a="1"/>
  <c r="Q2306" i="1"/>
  <c r="N2306" i="1" a="1"/>
  <c r="N2306" i="1" s="1"/>
  <c r="I2302" i="1" a="1"/>
  <c r="I2302" i="1"/>
  <c r="Q2300" i="1" a="1"/>
  <c r="Q2300" i="1"/>
  <c r="G2302" i="1" a="1"/>
  <c r="G2302" i="1"/>
  <c r="J2304" i="1" a="1"/>
  <c r="J2304" i="1"/>
  <c r="P2303" i="1" a="1"/>
  <c r="P2303" i="1"/>
  <c r="K2304" i="1" a="1"/>
  <c r="K2304" i="1"/>
  <c r="M2300" i="1" a="1"/>
  <c r="M2300" i="1" s="1"/>
  <c r="O2300" i="1" a="1"/>
  <c r="O2300" i="1" s="1"/>
  <c r="N2304" i="1" a="1"/>
  <c r="N2304" i="1"/>
  <c r="K2302" i="1" a="1"/>
  <c r="K2302" i="1"/>
  <c r="K2300" i="1" a="1"/>
  <c r="K2300" i="1" s="1"/>
  <c r="G2304" i="1" a="1"/>
  <c r="G2304" i="1" s="1"/>
  <c r="P2300" i="1" a="1"/>
  <c r="P2300" i="1"/>
  <c r="F2306" i="1" a="1"/>
  <c r="F2306" i="1"/>
  <c r="P2302" i="1" a="1"/>
  <c r="P2302" i="1"/>
  <c r="Q2304" i="1" a="1"/>
  <c r="Q2304" i="1" s="1"/>
  <c r="N2303" i="1" a="1"/>
  <c r="N2303" i="1" s="1"/>
  <c r="K2303" i="1" a="1"/>
  <c r="K2303" i="1" s="1"/>
  <c r="I2308" i="1" a="1"/>
  <c r="I2308" i="1" s="1"/>
  <c r="O2306" i="1" a="1"/>
  <c r="O2306" i="1"/>
  <c r="G2308" i="1" a="1"/>
  <c r="G2308" i="1" s="1"/>
  <c r="G2303" i="1" a="1"/>
  <c r="G2303" i="1"/>
  <c r="F2303" i="1" a="1"/>
  <c r="F2303" i="1"/>
  <c r="M2294" i="1" a="1"/>
  <c r="M2294" i="1" s="1"/>
  <c r="L2294" i="1" a="1"/>
  <c r="L2294" i="1"/>
  <c r="J2294" i="1" a="1"/>
  <c r="J2294" i="1"/>
  <c r="O2294" i="1" a="1"/>
  <c r="O2294" i="1" s="1"/>
  <c r="G2294" i="1" a="1"/>
  <c r="G2294" i="1"/>
  <c r="I2298" i="1" a="1"/>
  <c r="I2298" i="1" s="1"/>
  <c r="K2294" i="1" a="1"/>
  <c r="K2294" i="1"/>
  <c r="F2298" i="1" a="1"/>
  <c r="F2298" i="1"/>
  <c r="K2292" i="1" a="1"/>
  <c r="K2292" i="1"/>
  <c r="J2298" i="1" a="1"/>
  <c r="J2298" i="1"/>
  <c r="O2292" i="1" a="1"/>
  <c r="O2292" i="1"/>
  <c r="M2298" i="1" a="1"/>
  <c r="M2298" i="1" s="1"/>
  <c r="H2298" i="1" a="1"/>
  <c r="H2298" i="1" s="1"/>
  <c r="G2292" i="1" a="1"/>
  <c r="G2292" i="1" s="1"/>
  <c r="O2297" i="1" a="1"/>
  <c r="O2297" i="1" s="1"/>
  <c r="M2297" i="1" a="1"/>
  <c r="M2297" i="1"/>
  <c r="I2292" i="1" a="1"/>
  <c r="I2292" i="1" s="1"/>
  <c r="P2292" i="1" a="1"/>
  <c r="P2292" i="1" s="1"/>
  <c r="J2292" i="1" a="1"/>
  <c r="J2292" i="1"/>
  <c r="Q2292" i="1" a="1"/>
  <c r="Q2292" i="1"/>
  <c r="H2292" i="1" a="1"/>
  <c r="H2292" i="1"/>
  <c r="Q2294" i="1" a="1"/>
  <c r="Q2294" i="1" s="1"/>
  <c r="F2294" i="1" a="1"/>
  <c r="F2294" i="1" s="1"/>
  <c r="I2294" i="1" a="1"/>
  <c r="I2294" i="1" s="1"/>
  <c r="H2294" i="1" a="1"/>
  <c r="H2294" i="1" s="1"/>
  <c r="M2292" i="1" a="1"/>
  <c r="M2292" i="1" s="1"/>
  <c r="I2300" i="1" a="1"/>
  <c r="I2300" i="1"/>
  <c r="Q2298" i="1" a="1"/>
  <c r="Q2298" i="1"/>
  <c r="I2297" i="1" a="1"/>
  <c r="I2297" i="1"/>
  <c r="H2300" i="1" a="1"/>
  <c r="H2300" i="1" s="1"/>
  <c r="J2297" i="1" a="1"/>
  <c r="J2297" i="1"/>
  <c r="H2297" i="1" a="1"/>
  <c r="H2297" i="1"/>
  <c r="G2300" i="1" a="1"/>
  <c r="G2300" i="1" s="1"/>
  <c r="F2300" i="1" a="1"/>
  <c r="F2300" i="1"/>
  <c r="N2297" i="1" a="1"/>
  <c r="N2297" i="1" s="1"/>
  <c r="F2297" i="1" a="1"/>
  <c r="F2297" i="1"/>
  <c r="L2292" i="1" a="1"/>
  <c r="L2292" i="1"/>
  <c r="L2297" i="1" a="1"/>
  <c r="L2297" i="1"/>
  <c r="N2292" i="1" a="1"/>
  <c r="N2292" i="1"/>
  <c r="G2297" i="1" a="1"/>
  <c r="G2297" i="1" s="1"/>
  <c r="P2298" i="1" a="1"/>
  <c r="P2298" i="1"/>
  <c r="O2298" i="1" a="1"/>
  <c r="O2298" i="1" s="1"/>
  <c r="G2298" i="1" a="1"/>
  <c r="G2298" i="1" s="1"/>
  <c r="N2298" i="1" a="1"/>
  <c r="N2298" i="1" s="1"/>
  <c r="L2298" i="1" a="1"/>
  <c r="L2298" i="1"/>
  <c r="K2298" i="1" a="1"/>
  <c r="K2298" i="1" s="1"/>
  <c r="P2294" i="1" a="1"/>
  <c r="P2294" i="1" s="1"/>
  <c r="Q2297" i="1" a="1"/>
  <c r="Q2297" i="1"/>
  <c r="P2297" i="1" a="1"/>
  <c r="P2297" i="1"/>
  <c r="K2297" i="1" a="1"/>
  <c r="K2297" i="1"/>
  <c r="N2294" i="1" a="1"/>
  <c r="N2294" i="1" s="1"/>
  <c r="M2286" i="1" a="1"/>
  <c r="M2286" i="1" s="1"/>
  <c r="F2292" i="1" a="1"/>
  <c r="F2292" i="1" s="1"/>
  <c r="F2290" i="1" a="1"/>
  <c r="F2290" i="1" s="1"/>
  <c r="H2284" i="1" a="1"/>
  <c r="H2284" i="1"/>
  <c r="H2282" i="1" a="1"/>
  <c r="H2282" i="1"/>
  <c r="Q2290" i="1" a="1"/>
  <c r="Q2290" i="1"/>
  <c r="P2290" i="1" a="1"/>
  <c r="P2290" i="1"/>
  <c r="M2282" i="1" a="1"/>
  <c r="M2282" i="1" s="1"/>
  <c r="H2288" i="1" a="1"/>
  <c r="H2288" i="1"/>
  <c r="O2290" i="1" a="1"/>
  <c r="O2290" i="1"/>
  <c r="N2290" i="1" a="1"/>
  <c r="N2290" i="1" s="1"/>
  <c r="M2290" i="1" a="1"/>
  <c r="M2290" i="1"/>
  <c r="O2288" i="1" a="1"/>
  <c r="O2288" i="1" s="1"/>
  <c r="K2282" i="1" a="1"/>
  <c r="K2282" i="1"/>
  <c r="L2290" i="1" a="1"/>
  <c r="L2290" i="1"/>
  <c r="F2286" i="1" a="1"/>
  <c r="F2286" i="1"/>
  <c r="O2282" i="1" a="1"/>
  <c r="O2282" i="1" s="1"/>
  <c r="K2290" i="1" a="1"/>
  <c r="K2290" i="1" s="1"/>
  <c r="I2288" i="1" a="1"/>
  <c r="I2288" i="1"/>
  <c r="G2290" i="1" a="1"/>
  <c r="G2290" i="1" s="1"/>
  <c r="J2290" i="1" a="1"/>
  <c r="J2290" i="1" s="1"/>
  <c r="I2290" i="1" a="1"/>
  <c r="I2290" i="1" s="1"/>
  <c r="H2290" i="1" a="1"/>
  <c r="H2290" i="1"/>
  <c r="Q2288" i="1" a="1"/>
  <c r="Q2288" i="1" s="1"/>
  <c r="P2288" i="1" a="1"/>
  <c r="P2288" i="1" s="1"/>
  <c r="Q2282" i="1" a="1"/>
  <c r="Q2282" i="1"/>
  <c r="O2286" i="1" a="1"/>
  <c r="O2286" i="1"/>
  <c r="G2284" i="1" a="1"/>
  <c r="G2284" i="1"/>
  <c r="N2288" i="1" a="1"/>
  <c r="N2288" i="1" s="1"/>
  <c r="M2288" i="1" a="1"/>
  <c r="M2288" i="1" s="1"/>
  <c r="J2282" i="1" a="1"/>
  <c r="J2282" i="1" s="1"/>
  <c r="G2288" i="1" a="1"/>
  <c r="G2288" i="1"/>
  <c r="N2284" i="1" a="1"/>
  <c r="N2284" i="1"/>
  <c r="K2286" i="1" a="1"/>
  <c r="K2286" i="1"/>
  <c r="J2286" i="1" a="1"/>
  <c r="J2286" i="1"/>
  <c r="L2286" i="1" a="1"/>
  <c r="L2286" i="1"/>
  <c r="Q2284" i="1" a="1"/>
  <c r="Q2284" i="1" s="1"/>
  <c r="K2288" i="1" a="1"/>
  <c r="K2288" i="1"/>
  <c r="L2288" i="1" a="1"/>
  <c r="L2288" i="1"/>
  <c r="J2288" i="1" a="1"/>
  <c r="J2288" i="1" s="1"/>
  <c r="P2286" i="1" a="1"/>
  <c r="P2286" i="1"/>
  <c r="H2286" i="1" a="1"/>
  <c r="H2286" i="1" s="1"/>
  <c r="N2286" i="1" a="1"/>
  <c r="N2286" i="1"/>
  <c r="I2286" i="1" a="1"/>
  <c r="I2286" i="1"/>
  <c r="K2284" i="1" a="1"/>
  <c r="K2284" i="1" s="1"/>
  <c r="Q2286" i="1" a="1"/>
  <c r="Q2286" i="1" s="1"/>
  <c r="N2282" i="1" a="1"/>
  <c r="N2282" i="1" s="1"/>
  <c r="F2288" i="1" a="1"/>
  <c r="F2288" i="1"/>
  <c r="G2286" i="1" a="1"/>
  <c r="G2286" i="1" s="1"/>
  <c r="M2284" i="1" a="1"/>
  <c r="M2284" i="1" s="1"/>
  <c r="P2282" i="1" a="1"/>
  <c r="P2282" i="1" s="1"/>
  <c r="I2282" i="1" a="1"/>
  <c r="I2282" i="1"/>
  <c r="P2284" i="1" a="1"/>
  <c r="P2284" i="1" s="1"/>
  <c r="O2284" i="1" a="1"/>
  <c r="O2284" i="1" s="1"/>
  <c r="L2284" i="1" a="1"/>
  <c r="L2284" i="1"/>
  <c r="J2284" i="1" a="1"/>
  <c r="J2284" i="1"/>
  <c r="I2284" i="1" a="1"/>
  <c r="I2284" i="1"/>
  <c r="F2284" i="1" a="1"/>
  <c r="F2284" i="1" s="1"/>
  <c r="L2282" i="1" a="1"/>
  <c r="L2282" i="1" s="1"/>
  <c r="L2278" i="1" a="1"/>
  <c r="L2278" i="1"/>
  <c r="G2282" i="1" a="1"/>
  <c r="G2282" i="1"/>
  <c r="F2282" i="1" a="1"/>
  <c r="F2282" i="1"/>
  <c r="H2278" i="1" a="1"/>
  <c r="H2278" i="1"/>
  <c r="P2277" i="1" a="1"/>
  <c r="P2277" i="1"/>
  <c r="N2277" i="1" a="1"/>
  <c r="N2277" i="1"/>
  <c r="K2277" i="1" a="1"/>
  <c r="K2277" i="1" s="1"/>
  <c r="O2275" i="1" a="1"/>
  <c r="O2275" i="1"/>
  <c r="Q2281" i="1" a="1"/>
  <c r="Q2281" i="1"/>
  <c r="P2281" i="1" a="1"/>
  <c r="P2281" i="1" s="1"/>
  <c r="O2281" i="1" a="1"/>
  <c r="O2281" i="1"/>
  <c r="M2278" i="1" a="1"/>
  <c r="M2278" i="1" s="1"/>
  <c r="N2281" i="1" a="1"/>
  <c r="N2281" i="1"/>
  <c r="M2281" i="1" a="1"/>
  <c r="M2281" i="1" s="1"/>
  <c r="L2281" i="1" a="1"/>
  <c r="L2281" i="1" s="1"/>
  <c r="K2281" i="1" a="1"/>
  <c r="K2281" i="1" s="1"/>
  <c r="J2281" i="1" a="1"/>
  <c r="J2281" i="1" s="1"/>
  <c r="I2281" i="1" a="1"/>
  <c r="I2281" i="1"/>
  <c r="H2281" i="1" a="1"/>
  <c r="H2281" i="1" s="1"/>
  <c r="F2281" i="1" a="1"/>
  <c r="F2281" i="1" s="1"/>
  <c r="P2275" i="1" a="1"/>
  <c r="P2275" i="1" s="1"/>
  <c r="N2275" i="1" a="1"/>
  <c r="N2275" i="1"/>
  <c r="I2277" i="1" a="1"/>
  <c r="I2277" i="1" s="1"/>
  <c r="L2280" i="1" a="1"/>
  <c r="L2280" i="1" s="1"/>
  <c r="K2280" i="1" a="1"/>
  <c r="K2280" i="1"/>
  <c r="P2280" i="1" a="1"/>
  <c r="P2280" i="1"/>
  <c r="I2280" i="1" a="1"/>
  <c r="I2280" i="1"/>
  <c r="G2277" i="1" a="1"/>
  <c r="G2277" i="1" s="1"/>
  <c r="F2277" i="1" a="1"/>
  <c r="F2277" i="1"/>
  <c r="F2280" i="1" a="1"/>
  <c r="F2280" i="1"/>
  <c r="O2278" i="1" a="1"/>
  <c r="O2278" i="1"/>
  <c r="J2277" i="1" a="1"/>
  <c r="J2277" i="1"/>
  <c r="J2275" i="1" a="1"/>
  <c r="J2275" i="1"/>
  <c r="H2280" i="1" a="1"/>
  <c r="H2280" i="1"/>
  <c r="G2281" i="1" a="1"/>
  <c r="G2281" i="1"/>
  <c r="K2278" i="1" a="1"/>
  <c r="K2278" i="1" s="1"/>
  <c r="Q2280" i="1" a="1"/>
  <c r="Q2280" i="1"/>
  <c r="O2280" i="1" a="1"/>
  <c r="O2280" i="1"/>
  <c r="Q2277" i="1" a="1"/>
  <c r="Q2277" i="1" s="1"/>
  <c r="M2280" i="1" a="1"/>
  <c r="M2280" i="1"/>
  <c r="O2277" i="1" a="1"/>
  <c r="O2277" i="1" s="1"/>
  <c r="J2280" i="1" a="1"/>
  <c r="J2280" i="1" s="1"/>
  <c r="F2278" i="1" a="1"/>
  <c r="F2278" i="1" s="1"/>
  <c r="P2278" i="1" a="1"/>
  <c r="P2278" i="1" s="1"/>
  <c r="J2278" i="1" a="1"/>
  <c r="J2278" i="1" s="1"/>
  <c r="G2280" i="1" a="1"/>
  <c r="G2280" i="1" s="1"/>
  <c r="N2278" i="1" a="1"/>
  <c r="N2278" i="1"/>
  <c r="L2277" i="1" a="1"/>
  <c r="L2277" i="1" s="1"/>
  <c r="H2277" i="1" a="1"/>
  <c r="H2277" i="1" s="1"/>
  <c r="L2275" i="1" a="1"/>
  <c r="L2275" i="1" s="1"/>
  <c r="M2275" i="1" a="1"/>
  <c r="M2275" i="1"/>
  <c r="I2275" i="1" a="1"/>
  <c r="I2275" i="1" s="1"/>
  <c r="G2278" i="1" a="1"/>
  <c r="G2278" i="1" s="1"/>
  <c r="M2277" i="1" a="1"/>
  <c r="M2277" i="1"/>
  <c r="K2275" i="1" a="1"/>
  <c r="K2275" i="1"/>
  <c r="H2275" i="1" a="1"/>
  <c r="H2275" i="1" s="1"/>
  <c r="N2280" i="1" a="1"/>
  <c r="N2280" i="1"/>
  <c r="Q2275" i="1" a="1"/>
  <c r="Q2275" i="1"/>
  <c r="Q2278" i="1" a="1"/>
  <c r="Q2278" i="1"/>
  <c r="I2278" i="1" a="1"/>
  <c r="I2278" i="1"/>
  <c r="J2269" i="1" a="1"/>
  <c r="J2269" i="1"/>
  <c r="F2271" i="1" a="1"/>
  <c r="F2271" i="1"/>
  <c r="P2267" i="1" a="1"/>
  <c r="P2267" i="1"/>
  <c r="N2267" i="1" a="1"/>
  <c r="N2267" i="1"/>
  <c r="G2275" i="1" a="1"/>
  <c r="G2275" i="1" s="1"/>
  <c r="F2275" i="1" a="1"/>
  <c r="F2275" i="1"/>
  <c r="L2274" i="1" a="1"/>
  <c r="L2274" i="1"/>
  <c r="J2271" i="1" a="1"/>
  <c r="J2271" i="1" s="1"/>
  <c r="J2267" i="1" a="1"/>
  <c r="J2267" i="1"/>
  <c r="Q2274" i="1" a="1"/>
  <c r="Q2274" i="1" s="1"/>
  <c r="Q2267" i="1" a="1"/>
  <c r="Q2267" i="1"/>
  <c r="K2274" i="1" a="1"/>
  <c r="K2274" i="1" s="1"/>
  <c r="L2271" i="1" a="1"/>
  <c r="L2271" i="1" s="1"/>
  <c r="P2274" i="1" a="1"/>
  <c r="P2274" i="1" s="1"/>
  <c r="N2274" i="1" a="1"/>
  <c r="N2274" i="1" s="1"/>
  <c r="O2271" i="1" a="1"/>
  <c r="O2271" i="1"/>
  <c r="O2265" i="1" a="1"/>
  <c r="O2265" i="1" s="1"/>
  <c r="K2271" i="1" a="1"/>
  <c r="K2271" i="1" s="1"/>
  <c r="I2271" i="1" a="1"/>
  <c r="I2271" i="1" s="1"/>
  <c r="H2271" i="1" a="1"/>
  <c r="H2271" i="1"/>
  <c r="Q2265" i="1" a="1"/>
  <c r="Q2265" i="1" s="1"/>
  <c r="H2267" i="1" a="1"/>
  <c r="H2267" i="1" s="1"/>
  <c r="M2274" i="1" a="1"/>
  <c r="M2274" i="1"/>
  <c r="H2274" i="1" a="1"/>
  <c r="H2274" i="1" s="1"/>
  <c r="F2274" i="1" a="1"/>
  <c r="F2274" i="1" s="1"/>
  <c r="M2267" i="1" a="1"/>
  <c r="M2267" i="1"/>
  <c r="P2265" i="1" a="1"/>
  <c r="P2265" i="1"/>
  <c r="G2274" i="1" a="1"/>
  <c r="G2274" i="1"/>
  <c r="G2271" i="1" a="1"/>
  <c r="G2271" i="1"/>
  <c r="I2267" i="1" a="1"/>
  <c r="I2267" i="1"/>
  <c r="F2267" i="1" a="1"/>
  <c r="F2267" i="1"/>
  <c r="P2269" i="1" a="1"/>
  <c r="P2269" i="1"/>
  <c r="O2269" i="1" a="1"/>
  <c r="O2269" i="1"/>
  <c r="H2269" i="1" a="1"/>
  <c r="H2269" i="1" s="1"/>
  <c r="N2269" i="1" a="1"/>
  <c r="N2269" i="1"/>
  <c r="I2269" i="1" a="1"/>
  <c r="I2269" i="1"/>
  <c r="G2269" i="1" a="1"/>
  <c r="G2269" i="1" s="1"/>
  <c r="L2267" i="1" a="1"/>
  <c r="L2267" i="1" s="1"/>
  <c r="K2267" i="1" a="1"/>
  <c r="K2267" i="1"/>
  <c r="L2269" i="1" a="1"/>
  <c r="L2269" i="1"/>
  <c r="M2271" i="1" a="1"/>
  <c r="M2271" i="1" s="1"/>
  <c r="K2269" i="1" a="1"/>
  <c r="K2269" i="1" s="1"/>
  <c r="M2269" i="1" a="1"/>
  <c r="M2269" i="1" s="1"/>
  <c r="F2269" i="1" a="1"/>
  <c r="F2269" i="1" s="1"/>
  <c r="O2274" i="1" a="1"/>
  <c r="O2274" i="1"/>
  <c r="N2265" i="1" a="1"/>
  <c r="N2265" i="1" s="1"/>
  <c r="J2274" i="1" a="1"/>
  <c r="J2274" i="1" s="1"/>
  <c r="I2274" i="1" a="1"/>
  <c r="I2274" i="1" s="1"/>
  <c r="G2267" i="1" a="1"/>
  <c r="G2267" i="1"/>
  <c r="Q2271" i="1" a="1"/>
  <c r="Q2271" i="1" s="1"/>
  <c r="P2271" i="1" a="1"/>
  <c r="P2271" i="1" s="1"/>
  <c r="N2271" i="1" a="1"/>
  <c r="N2271" i="1" s="1"/>
  <c r="O2267" i="1" a="1"/>
  <c r="O2267" i="1" s="1"/>
  <c r="Q2269" i="1" a="1"/>
  <c r="Q2269" i="1" s="1"/>
  <c r="O2256" i="1" a="1"/>
  <c r="O2256" i="1"/>
  <c r="F2261" i="1" a="1"/>
  <c r="F2261" i="1"/>
  <c r="P2256" i="1" a="1"/>
  <c r="P2256" i="1"/>
  <c r="J2258" i="1" a="1"/>
  <c r="J2258" i="1"/>
  <c r="Q2258" i="1" a="1"/>
  <c r="Q2258" i="1"/>
  <c r="K2258" i="1" a="1"/>
  <c r="K2258" i="1"/>
  <c r="F2260" i="1" a="1"/>
  <c r="F2260" i="1"/>
  <c r="F2258" i="1" a="1"/>
  <c r="F2258" i="1"/>
  <c r="H2265" i="1" a="1"/>
  <c r="H2265" i="1" s="1"/>
  <c r="H2263" i="1" a="1"/>
  <c r="H2263" i="1"/>
  <c r="L2261" i="1" a="1"/>
  <c r="L2261" i="1" s="1"/>
  <c r="J2260" i="1" a="1"/>
  <c r="J2260" i="1" s="1"/>
  <c r="L2263" i="1" a="1"/>
  <c r="L2263" i="1"/>
  <c r="M2260" i="1" a="1"/>
  <c r="M2260" i="1" s="1"/>
  <c r="K2260" i="1" a="1"/>
  <c r="K2260" i="1"/>
  <c r="M2265" i="1" a="1"/>
  <c r="M2265" i="1" s="1"/>
  <c r="L2265" i="1" a="1"/>
  <c r="L2265" i="1" s="1"/>
  <c r="K2265" i="1" a="1"/>
  <c r="K2265" i="1" s="1"/>
  <c r="J2265" i="1" a="1"/>
  <c r="J2265" i="1" s="1"/>
  <c r="I2265" i="1" a="1"/>
  <c r="I2265" i="1"/>
  <c r="G2261" i="1" a="1"/>
  <c r="G2261" i="1" s="1"/>
  <c r="G2265" i="1" a="1"/>
  <c r="G2265" i="1" s="1"/>
  <c r="F2263" i="1" a="1"/>
  <c r="F2263" i="1" s="1"/>
  <c r="F2265" i="1" a="1"/>
  <c r="F2265" i="1"/>
  <c r="K2261" i="1" a="1"/>
  <c r="K2261" i="1" s="1"/>
  <c r="P2263" i="1" a="1"/>
  <c r="P2263" i="1" s="1"/>
  <c r="M2263" i="1" a="1"/>
  <c r="M2263" i="1" s="1"/>
  <c r="I2258" i="1" a="1"/>
  <c r="I2258" i="1"/>
  <c r="J2263" i="1" a="1"/>
  <c r="J2263" i="1" s="1"/>
  <c r="N2261" i="1" a="1"/>
  <c r="N2261" i="1"/>
  <c r="I2261" i="1" a="1"/>
  <c r="I2261" i="1"/>
  <c r="L2258" i="1" a="1"/>
  <c r="L2258" i="1"/>
  <c r="Q2256" i="1" a="1"/>
  <c r="Q2256" i="1"/>
  <c r="Q2261" i="1" a="1"/>
  <c r="Q2261" i="1"/>
  <c r="J2261" i="1" a="1"/>
  <c r="J2261" i="1"/>
  <c r="G2260" i="1" a="1"/>
  <c r="G2260" i="1"/>
  <c r="O2261" i="1" a="1"/>
  <c r="O2261" i="1"/>
  <c r="O2260" i="1" a="1"/>
  <c r="O2260" i="1" s="1"/>
  <c r="L2260" i="1" a="1"/>
  <c r="L2260" i="1"/>
  <c r="O2258" i="1" a="1"/>
  <c r="O2258" i="1" s="1"/>
  <c r="H2258" i="1" a="1"/>
  <c r="H2258" i="1" s="1"/>
  <c r="G2258" i="1" a="1"/>
  <c r="G2258" i="1"/>
  <c r="I2263" i="1" a="1"/>
  <c r="I2263" i="1"/>
  <c r="I2260" i="1" a="1"/>
  <c r="I2260" i="1"/>
  <c r="K2263" i="1" a="1"/>
  <c r="K2263" i="1" s="1"/>
  <c r="M2261" i="1" a="1"/>
  <c r="M2261" i="1" s="1"/>
  <c r="P2260" i="1" a="1"/>
  <c r="P2260" i="1" s="1"/>
  <c r="Q2263" i="1" a="1"/>
  <c r="Q2263" i="1" s="1"/>
  <c r="N2263" i="1" a="1"/>
  <c r="N2263" i="1"/>
  <c r="G2263" i="1" a="1"/>
  <c r="G2263" i="1" s="1"/>
  <c r="H2260" i="1" a="1"/>
  <c r="H2260" i="1" s="1"/>
  <c r="P2258" i="1" a="1"/>
  <c r="P2258" i="1" s="1"/>
  <c r="M2258" i="1" a="1"/>
  <c r="M2258" i="1"/>
  <c r="Q2260" i="1" a="1"/>
  <c r="Q2260" i="1" s="1"/>
  <c r="O2263" i="1" a="1"/>
  <c r="O2263" i="1"/>
  <c r="P2261" i="1" a="1"/>
  <c r="P2261" i="1" s="1"/>
  <c r="H2261" i="1" a="1"/>
  <c r="H2261" i="1" s="1"/>
  <c r="N2260" i="1" a="1"/>
  <c r="N2260" i="1" s="1"/>
  <c r="N2258" i="1" a="1"/>
  <c r="N2258" i="1"/>
  <c r="N2252" i="1" a="1"/>
  <c r="N2252" i="1"/>
  <c r="M2248" i="1" a="1"/>
  <c r="M2248" i="1"/>
  <c r="G2248" i="1" a="1"/>
  <c r="G2248" i="1"/>
  <c r="M2256" i="1" a="1"/>
  <c r="M2256" i="1"/>
  <c r="K2250" i="1" a="1"/>
  <c r="K2250" i="1"/>
  <c r="G2255" i="1" a="1"/>
  <c r="G2255" i="1"/>
  <c r="M2252" i="1" a="1"/>
  <c r="M2252" i="1"/>
  <c r="L2250" i="1" a="1"/>
  <c r="L2250" i="1" s="1"/>
  <c r="O2248" i="1" a="1"/>
  <c r="O2248" i="1" s="1"/>
  <c r="N2256" i="1" a="1"/>
  <c r="N2256" i="1"/>
  <c r="L2256" i="1" a="1"/>
  <c r="L2256" i="1" s="1"/>
  <c r="K2256" i="1" a="1"/>
  <c r="K2256" i="1"/>
  <c r="J2256" i="1" a="1"/>
  <c r="J2256" i="1" s="1"/>
  <c r="F2256" i="1" a="1"/>
  <c r="F2256" i="1"/>
  <c r="F2252" i="1" a="1"/>
  <c r="F2252" i="1" s="1"/>
  <c r="O2250" i="1" a="1"/>
  <c r="O2250" i="1" s="1"/>
  <c r="N2250" i="1" a="1"/>
  <c r="N2250" i="1" s="1"/>
  <c r="P2248" i="1" a="1"/>
  <c r="P2248" i="1" s="1"/>
  <c r="N2248" i="1" a="1"/>
  <c r="N2248" i="1"/>
  <c r="L2255" i="1" a="1"/>
  <c r="L2255" i="1" s="1"/>
  <c r="J2250" i="1" a="1"/>
  <c r="J2250" i="1" s="1"/>
  <c r="I2250" i="1" a="1"/>
  <c r="I2250" i="1" s="1"/>
  <c r="Q2250" i="1" a="1"/>
  <c r="Q2250" i="1" s="1"/>
  <c r="L2248" i="1" a="1"/>
  <c r="L2248" i="1"/>
  <c r="G2250" i="1" a="1"/>
  <c r="G2250" i="1"/>
  <c r="P2250" i="1" a="1"/>
  <c r="P2250" i="1" s="1"/>
  <c r="O2252" i="1" a="1"/>
  <c r="O2252" i="1" s="1"/>
  <c r="F2248" i="1" a="1"/>
  <c r="F2248" i="1" s="1"/>
  <c r="I2256" i="1" a="1"/>
  <c r="I2256" i="1"/>
  <c r="O2255" i="1" a="1"/>
  <c r="O2255" i="1"/>
  <c r="F2250" i="1" a="1"/>
  <c r="F2250" i="1"/>
  <c r="H2256" i="1" a="1"/>
  <c r="H2256" i="1"/>
  <c r="G2256" i="1" a="1"/>
  <c r="G2256" i="1"/>
  <c r="K2255" i="1" a="1"/>
  <c r="K2255" i="1" s="1"/>
  <c r="J2255" i="1" a="1"/>
  <c r="J2255" i="1"/>
  <c r="J2252" i="1" a="1"/>
  <c r="J2252" i="1"/>
  <c r="J2248" i="1" a="1"/>
  <c r="J2248" i="1" s="1"/>
  <c r="H2252" i="1" a="1"/>
  <c r="H2252" i="1"/>
  <c r="Q2255" i="1" a="1"/>
  <c r="Q2255" i="1"/>
  <c r="K2248" i="1" a="1"/>
  <c r="K2248" i="1" s="1"/>
  <c r="P2255" i="1" a="1"/>
  <c r="P2255" i="1"/>
  <c r="Q2252" i="1" a="1"/>
  <c r="Q2252" i="1" s="1"/>
  <c r="N2255" i="1" a="1"/>
  <c r="N2255" i="1"/>
  <c r="M2255" i="1" a="1"/>
  <c r="M2255" i="1" s="1"/>
  <c r="M2250" i="1" a="1"/>
  <c r="M2250" i="1" s="1"/>
  <c r="I2255" i="1" a="1"/>
  <c r="I2255" i="1" s="1"/>
  <c r="I2252" i="1" a="1"/>
  <c r="I2252" i="1" s="1"/>
  <c r="H2255" i="1" a="1"/>
  <c r="H2255" i="1"/>
  <c r="L2252" i="1" a="1"/>
  <c r="L2252" i="1" s="1"/>
  <c r="F2255" i="1" a="1"/>
  <c r="F2255" i="1" s="1"/>
  <c r="H2250" i="1" a="1"/>
  <c r="H2250" i="1" s="1"/>
  <c r="K2252" i="1" a="1"/>
  <c r="K2252" i="1" s="1"/>
  <c r="G2252" i="1" a="1"/>
  <c r="G2252" i="1"/>
  <c r="Q2248" i="1" a="1"/>
  <c r="Q2248" i="1" s="1"/>
  <c r="H2248" i="1" a="1"/>
  <c r="H2248" i="1" s="1"/>
  <c r="P2252" i="1" a="1"/>
  <c r="P2252" i="1"/>
  <c r="I2248" i="1" a="1"/>
  <c r="I2248" i="1" s="1"/>
  <c r="H2242" i="1" a="1"/>
  <c r="H2242" i="1" s="1"/>
  <c r="Q2242" i="1" a="1"/>
  <c r="Q2242" i="1"/>
  <c r="L2242" i="1" a="1"/>
  <c r="L2242" i="1"/>
  <c r="F2242" i="1" a="1"/>
  <c r="F2242" i="1"/>
  <c r="F2241" i="1" a="1"/>
  <c r="F2241" i="1"/>
  <c r="L2241" i="1" a="1"/>
  <c r="L2241" i="1" s="1"/>
  <c r="N2241" i="1" a="1"/>
  <c r="N2241" i="1"/>
  <c r="H2239" i="1" a="1"/>
  <c r="H2239" i="1" s="1"/>
  <c r="N2239" i="1" a="1"/>
  <c r="N2239" i="1" s="1"/>
  <c r="H2246" i="1" a="1"/>
  <c r="H2246" i="1"/>
  <c r="J2242" i="1" a="1"/>
  <c r="J2242" i="1"/>
  <c r="J2241" i="1" a="1"/>
  <c r="J2241" i="1"/>
  <c r="J2239" i="1" a="1"/>
  <c r="J2239" i="1"/>
  <c r="G2239" i="1" a="1"/>
  <c r="G2239" i="1" s="1"/>
  <c r="I2244" i="1" a="1"/>
  <c r="I2244" i="1"/>
  <c r="J2244" i="1" a="1"/>
  <c r="J2244" i="1" s="1"/>
  <c r="G2244" i="1" a="1"/>
  <c r="G2244" i="1" s="1"/>
  <c r="O2242" i="1" a="1"/>
  <c r="O2242" i="1" s="1"/>
  <c r="M2242" i="1" a="1"/>
  <c r="M2242" i="1" s="1"/>
  <c r="M2241" i="1" a="1"/>
  <c r="M2241" i="1"/>
  <c r="L2239" i="1" a="1"/>
  <c r="L2239" i="1" s="1"/>
  <c r="F2239" i="1" a="1"/>
  <c r="F2239" i="1" s="1"/>
  <c r="Q2246" i="1" a="1"/>
  <c r="Q2246" i="1"/>
  <c r="P2246" i="1" a="1"/>
  <c r="P2246" i="1" s="1"/>
  <c r="O2246" i="1" a="1"/>
  <c r="O2246" i="1" s="1"/>
  <c r="M2239" i="1" a="1"/>
  <c r="M2239" i="1"/>
  <c r="P2241" i="1" a="1"/>
  <c r="P2241" i="1" s="1"/>
  <c r="N2246" i="1" a="1"/>
  <c r="N2246" i="1" s="1"/>
  <c r="M2246" i="1" a="1"/>
  <c r="M2246" i="1" s="1"/>
  <c r="K2246" i="1" a="1"/>
  <c r="K2246" i="1" s="1"/>
  <c r="H2241" i="1" a="1"/>
  <c r="H2241" i="1"/>
  <c r="I2242" i="1" a="1"/>
  <c r="I2242" i="1"/>
  <c r="P2239" i="1" a="1"/>
  <c r="P2239" i="1"/>
  <c r="O2244" i="1" a="1"/>
  <c r="O2244" i="1"/>
  <c r="Q2244" i="1" a="1"/>
  <c r="Q2244" i="1" s="1"/>
  <c r="N2242" i="1" a="1"/>
  <c r="N2242" i="1" s="1"/>
  <c r="L2246" i="1" a="1"/>
  <c r="L2246" i="1" s="1"/>
  <c r="J2246" i="1" a="1"/>
  <c r="J2246" i="1" s="1"/>
  <c r="I2246" i="1" a="1"/>
  <c r="I2246" i="1"/>
  <c r="G2246" i="1" a="1"/>
  <c r="G2246" i="1" s="1"/>
  <c r="F2246" i="1" a="1"/>
  <c r="F2246" i="1" s="1"/>
  <c r="P2244" i="1" a="1"/>
  <c r="P2244" i="1"/>
  <c r="N2244" i="1" a="1"/>
  <c r="N2244" i="1"/>
  <c r="L2244" i="1" a="1"/>
  <c r="L2244" i="1"/>
  <c r="O2239" i="1" a="1"/>
  <c r="O2239" i="1" s="1"/>
  <c r="M2244" i="1" a="1"/>
  <c r="M2244" i="1" s="1"/>
  <c r="P2242" i="1" a="1"/>
  <c r="P2242" i="1" s="1"/>
  <c r="Q2239" i="1" a="1"/>
  <c r="Q2239" i="1" s="1"/>
  <c r="K2242" i="1" a="1"/>
  <c r="K2242" i="1"/>
  <c r="Q2241" i="1" a="1"/>
  <c r="Q2241" i="1" s="1"/>
  <c r="O2241" i="1" a="1"/>
  <c r="O2241" i="1"/>
  <c r="K2241" i="1" a="1"/>
  <c r="K2241" i="1"/>
  <c r="K2244" i="1" a="1"/>
  <c r="K2244" i="1" s="1"/>
  <c r="H2244" i="1" a="1"/>
  <c r="H2244" i="1" s="1"/>
  <c r="I2241" i="1" a="1"/>
  <c r="I2241" i="1" s="1"/>
  <c r="G2241" i="1" a="1"/>
  <c r="G2241" i="1" s="1"/>
  <c r="F2244" i="1" a="1"/>
  <c r="F2244" i="1" s="1"/>
  <c r="K2239" i="1" a="1"/>
  <c r="K2239" i="1" s="1"/>
  <c r="I2239" i="1" a="1"/>
  <c r="I2239" i="1" s="1"/>
  <c r="G2242" i="1" a="1"/>
  <c r="G2242" i="1"/>
  <c r="G2236" i="1" a="1"/>
  <c r="G2236" i="1"/>
  <c r="N2236" i="1" a="1"/>
  <c r="N2236" i="1"/>
  <c r="I2236" i="1" a="1"/>
  <c r="I2236" i="1"/>
  <c r="Q2237" i="1" a="1"/>
  <c r="Q2237" i="1" s="1"/>
  <c r="P2237" i="1" a="1"/>
  <c r="P2237" i="1" s="1"/>
  <c r="O2237" i="1" a="1"/>
  <c r="O2237" i="1" s="1"/>
  <c r="N2237" i="1" a="1"/>
  <c r="N2237" i="1" s="1"/>
  <c r="L2236" i="1" a="1"/>
  <c r="L2236" i="1"/>
  <c r="M2237" i="1" a="1"/>
  <c r="M2237" i="1"/>
  <c r="K2237" i="1" a="1"/>
  <c r="K2237" i="1" s="1"/>
  <c r="L2237" i="1" a="1"/>
  <c r="L2237" i="1"/>
  <c r="J2237" i="1" a="1"/>
  <c r="J2237" i="1" s="1"/>
  <c r="G2237" i="1" a="1"/>
  <c r="G2237" i="1"/>
  <c r="F2237" i="1" a="1"/>
  <c r="F2237" i="1" s="1"/>
  <c r="I2237" i="1" a="1"/>
  <c r="I2237" i="1" s="1"/>
  <c r="H2237" i="1" a="1"/>
  <c r="H2237" i="1" s="1"/>
  <c r="Q2236" i="1" a="1"/>
  <c r="Q2236" i="1" s="1"/>
  <c r="P2236" i="1" a="1"/>
  <c r="P2236" i="1" s="1"/>
  <c r="O2236" i="1" a="1"/>
  <c r="O2236" i="1" s="1"/>
  <c r="H2236" i="1" a="1"/>
  <c r="H2236" i="1"/>
  <c r="M2236" i="1" a="1"/>
  <c r="M2236" i="1"/>
  <c r="K2236" i="1" a="1"/>
  <c r="K2236" i="1" s="1"/>
  <c r="J2236" i="1" a="1"/>
  <c r="J2236" i="1" s="1"/>
  <c r="F2236" i="1" a="1"/>
  <c r="F2236" i="1" s="1"/>
  <c r="I1900" i="1" a="1"/>
  <c r="I1900" i="1" s="1"/>
  <c r="N1902" i="1" a="1"/>
  <c r="N1902" i="1"/>
  <c r="O1902" i="1" a="1"/>
  <c r="O1902" i="1" s="1"/>
  <c r="J1902" i="1" a="1"/>
  <c r="J1902" i="1" s="1"/>
  <c r="L1902" i="1" a="1"/>
  <c r="L1902" i="1"/>
  <c r="N1900" i="1" a="1"/>
  <c r="N1900" i="1"/>
  <c r="P1900" i="1" a="1"/>
  <c r="P1900" i="1"/>
  <c r="G1902" i="1" a="1"/>
  <c r="G1902" i="1" s="1"/>
  <c r="L1900" i="1" a="1"/>
  <c r="L1900" i="1"/>
  <c r="M1902" i="1" a="1"/>
  <c r="M1902" i="1" s="1"/>
  <c r="Q1902" i="1" a="1"/>
  <c r="Q1902" i="1" s="1"/>
  <c r="K1902" i="1" a="1"/>
  <c r="K1902" i="1" s="1"/>
  <c r="F1902" i="1" a="1"/>
  <c r="F1902" i="1"/>
  <c r="Q1900" i="1" a="1"/>
  <c r="Q1900" i="1" s="1"/>
  <c r="H1902" i="1" a="1"/>
  <c r="H1902" i="1" s="1"/>
  <c r="P1902" i="1" a="1"/>
  <c r="P1902" i="1"/>
  <c r="O1900" i="1" a="1"/>
  <c r="O1900" i="1" s="1"/>
  <c r="K1900" i="1" a="1"/>
  <c r="K1900" i="1"/>
  <c r="M1900" i="1" a="1"/>
  <c r="M1900" i="1" s="1"/>
  <c r="H1900" i="1" a="1"/>
  <c r="H1900" i="1" s="1"/>
  <c r="I1902" i="1" a="1"/>
  <c r="I1902" i="1" s="1"/>
  <c r="J1900" i="1" a="1"/>
  <c r="J1900" i="1" s="1"/>
  <c r="F1894" i="1" a="1"/>
  <c r="F1894" i="1"/>
  <c r="P1893" i="1" a="1"/>
  <c r="P1893" i="1" s="1"/>
  <c r="N1898" i="1" a="1"/>
  <c r="N1898" i="1"/>
  <c r="H1896" i="1" a="1"/>
  <c r="H1896" i="1"/>
  <c r="G1894" i="1" a="1"/>
  <c r="G1894" i="1" s="1"/>
  <c r="H1898" i="1" a="1"/>
  <c r="H1898" i="1" s="1"/>
  <c r="K1898" i="1" a="1"/>
  <c r="K1898" i="1" s="1"/>
  <c r="J1898" i="1" a="1"/>
  <c r="J1898" i="1" s="1"/>
  <c r="N1894" i="1" a="1"/>
  <c r="N1894" i="1" s="1"/>
  <c r="I1894" i="1" a="1"/>
  <c r="I1894" i="1" s="1"/>
  <c r="K1893" i="1" a="1"/>
  <c r="K1893" i="1" s="1"/>
  <c r="I1893" i="1" a="1"/>
  <c r="I1893" i="1"/>
  <c r="G1893" i="1" a="1"/>
  <c r="G1893" i="1"/>
  <c r="P1898" i="1" a="1"/>
  <c r="P1898" i="1" s="1"/>
  <c r="M1898" i="1" a="1"/>
  <c r="M1898" i="1" s="1"/>
  <c r="I1898" i="1" a="1"/>
  <c r="I1898" i="1"/>
  <c r="Q1896" i="1" a="1"/>
  <c r="Q1896" i="1" s="1"/>
  <c r="O1894" i="1" a="1"/>
  <c r="O1894" i="1" s="1"/>
  <c r="M1896" i="1" a="1"/>
  <c r="M1896" i="1" s="1"/>
  <c r="G1896" i="1" a="1"/>
  <c r="G1896" i="1"/>
  <c r="O1893" i="1" a="1"/>
  <c r="O1893" i="1"/>
  <c r="K1894" i="1" a="1"/>
  <c r="K1894" i="1" s="1"/>
  <c r="N1896" i="1" a="1"/>
  <c r="N1896" i="1"/>
  <c r="M1893" i="1" a="1"/>
  <c r="M1893" i="1"/>
  <c r="F1898" i="1" a="1"/>
  <c r="F1898" i="1"/>
  <c r="M1894" i="1" a="1"/>
  <c r="M1894" i="1" s="1"/>
  <c r="L1894" i="1" a="1"/>
  <c r="L1894" i="1"/>
  <c r="H1894" i="1" a="1"/>
  <c r="H1894" i="1" s="1"/>
  <c r="N1893" i="1" a="1"/>
  <c r="N1893" i="1" s="1"/>
  <c r="G1898" i="1" a="1"/>
  <c r="G1898" i="1"/>
  <c r="G1900" i="1" a="1"/>
  <c r="G1900" i="1" s="1"/>
  <c r="F1893" i="1" a="1"/>
  <c r="F1893" i="1"/>
  <c r="P1896" i="1" a="1"/>
  <c r="P1896" i="1"/>
  <c r="O1896" i="1" a="1"/>
  <c r="O1896" i="1" s="1"/>
  <c r="I1896" i="1" a="1"/>
  <c r="I1896" i="1"/>
  <c r="J1893" i="1" a="1"/>
  <c r="J1893" i="1"/>
  <c r="F1896" i="1" a="1"/>
  <c r="F1896" i="1" s="1"/>
  <c r="L1893" i="1" a="1"/>
  <c r="L1893" i="1" s="1"/>
  <c r="F1900" i="1" a="1"/>
  <c r="F1900" i="1" s="1"/>
  <c r="K1896" i="1" a="1"/>
  <c r="K1896" i="1" s="1"/>
  <c r="Q1892" i="1" a="1"/>
  <c r="Q1892" i="1"/>
  <c r="P1892" i="1" a="1"/>
  <c r="P1892" i="1" s="1"/>
  <c r="Q1893" i="1" a="1"/>
  <c r="Q1893" i="1" s="1"/>
  <c r="H1893" i="1" a="1"/>
  <c r="H1893" i="1" s="1"/>
  <c r="L1898" i="1" a="1"/>
  <c r="L1898" i="1"/>
  <c r="Q1898" i="1" a="1"/>
  <c r="Q1898" i="1" s="1"/>
  <c r="O1898" i="1" a="1"/>
  <c r="O1898" i="1" s="1"/>
  <c r="J1894" i="1" a="1"/>
  <c r="J1894" i="1" s="1"/>
  <c r="L1896" i="1" a="1"/>
  <c r="L1896" i="1"/>
  <c r="J1896" i="1" a="1"/>
  <c r="J1896" i="1" s="1"/>
  <c r="P1894" i="1" a="1"/>
  <c r="P1894" i="1"/>
  <c r="Q1894" i="1" a="1"/>
  <c r="Q1894" i="1"/>
  <c r="H1892" i="1" a="1"/>
  <c r="H1892" i="1" s="1"/>
  <c r="F1892" i="1" a="1"/>
  <c r="F1892" i="1"/>
  <c r="Q1888" i="1" a="1"/>
  <c r="Q1888" i="1" s="1"/>
  <c r="J1887" i="1" a="1"/>
  <c r="J1887" i="1" s="1"/>
  <c r="H1888" i="1" a="1"/>
  <c r="H1888" i="1" s="1"/>
  <c r="O1887" i="1" a="1"/>
  <c r="O1887" i="1"/>
  <c r="G1892" i="1" a="1"/>
  <c r="G1892" i="1"/>
  <c r="J1888" i="1" a="1"/>
  <c r="J1888" i="1" s="1"/>
  <c r="Q1890" i="1" a="1"/>
  <c r="Q1890" i="1"/>
  <c r="N1888" i="1" a="1"/>
  <c r="N1888" i="1"/>
  <c r="K1890" i="1" a="1"/>
  <c r="K1890" i="1" s="1"/>
  <c r="I1890" i="1" a="1"/>
  <c r="I1890" i="1"/>
  <c r="H1890" i="1" a="1"/>
  <c r="H1890" i="1" s="1"/>
  <c r="G1888" i="1" a="1"/>
  <c r="G1888" i="1"/>
  <c r="P1888" i="1" a="1"/>
  <c r="P1888" i="1" s="1"/>
  <c r="I1887" i="1" a="1"/>
  <c r="I1887" i="1" s="1"/>
  <c r="N1892" i="1" a="1"/>
  <c r="N1892" i="1" s="1"/>
  <c r="O1888" i="1" a="1"/>
  <c r="O1888" i="1" s="1"/>
  <c r="G1887" i="1" a="1"/>
  <c r="G1887" i="1" s="1"/>
  <c r="K1892" i="1" a="1"/>
  <c r="K1892" i="1"/>
  <c r="L1890" i="1" a="1"/>
  <c r="L1890" i="1" s="1"/>
  <c r="J1892" i="1" a="1"/>
  <c r="J1892" i="1"/>
  <c r="F1888" i="1" a="1"/>
  <c r="F1888" i="1" s="1"/>
  <c r="K1887" i="1" a="1"/>
  <c r="K1887" i="1" s="1"/>
  <c r="F1887" i="1" a="1"/>
  <c r="F1887" i="1"/>
  <c r="M1887" i="1" a="1"/>
  <c r="M1887" i="1"/>
  <c r="N1890" i="1" a="1"/>
  <c r="N1890" i="1" s="1"/>
  <c r="J1890" i="1" a="1"/>
  <c r="J1890" i="1" s="1"/>
  <c r="Q1887" i="1" a="1"/>
  <c r="Q1887" i="1"/>
  <c r="N1887" i="1" a="1"/>
  <c r="N1887" i="1" s="1"/>
  <c r="O1892" i="1" a="1"/>
  <c r="O1892" i="1"/>
  <c r="M1892" i="1" a="1"/>
  <c r="M1892" i="1" s="1"/>
  <c r="L1892" i="1" a="1"/>
  <c r="L1892" i="1"/>
  <c r="I1892" i="1" a="1"/>
  <c r="I1892" i="1"/>
  <c r="I1888" i="1" a="1"/>
  <c r="I1888" i="1"/>
  <c r="P1890" i="1" a="1"/>
  <c r="P1890" i="1"/>
  <c r="K1888" i="1" a="1"/>
  <c r="K1888" i="1" s="1"/>
  <c r="O1890" i="1" a="1"/>
  <c r="O1890" i="1"/>
  <c r="P1887" i="1" a="1"/>
  <c r="P1887" i="1"/>
  <c r="L1887" i="1" a="1"/>
  <c r="L1887" i="1"/>
  <c r="M1890" i="1" a="1"/>
  <c r="M1890" i="1"/>
  <c r="G1890" i="1" a="1"/>
  <c r="G1890" i="1"/>
  <c r="F1890" i="1" a="1"/>
  <c r="F1890" i="1"/>
  <c r="M1888" i="1" a="1"/>
  <c r="M1888" i="1" s="1"/>
  <c r="H1887" i="1" a="1"/>
  <c r="H1887" i="1" s="1"/>
  <c r="L1888" i="1" a="1"/>
  <c r="L1888" i="1" s="1"/>
  <c r="L1884" i="1" a="1"/>
  <c r="L1884" i="1" s="1"/>
  <c r="K1884" i="1" a="1"/>
  <c r="K1884" i="1"/>
  <c r="J1884" i="1" a="1"/>
  <c r="J1884" i="1"/>
  <c r="O1880" i="1" a="1"/>
  <c r="O1880" i="1" s="1"/>
  <c r="F1878" i="1" a="1"/>
  <c r="F1878" i="1"/>
  <c r="Q1878" i="1" a="1"/>
  <c r="Q1878" i="1" s="1"/>
  <c r="P1882" i="1" a="1"/>
  <c r="P1882" i="1" s="1"/>
  <c r="M1882" i="1" a="1"/>
  <c r="M1882" i="1"/>
  <c r="J1882" i="1" a="1"/>
  <c r="J1882" i="1" s="1"/>
  <c r="M1878" i="1" a="1"/>
  <c r="M1878" i="1" s="1"/>
  <c r="G1880" i="1" a="1"/>
  <c r="G1880" i="1" s="1"/>
  <c r="P1880" i="1" a="1"/>
  <c r="P1880" i="1" s="1"/>
  <c r="J1880" i="1" a="1"/>
  <c r="J1880" i="1" s="1"/>
  <c r="H1880" i="1" a="1"/>
  <c r="H1880" i="1" s="1"/>
  <c r="J1878" i="1" a="1"/>
  <c r="J1878" i="1" s="1"/>
  <c r="N1880" i="1" a="1"/>
  <c r="N1880" i="1"/>
  <c r="Q1876" i="1" a="1"/>
  <c r="Q1876" i="1"/>
  <c r="I1884" i="1" a="1"/>
  <c r="I1884" i="1"/>
  <c r="H1884" i="1" a="1"/>
  <c r="H1884" i="1"/>
  <c r="O1882" i="1" a="1"/>
  <c r="O1882" i="1" s="1"/>
  <c r="Q1882" i="1" a="1"/>
  <c r="Q1882" i="1"/>
  <c r="N1882" i="1" a="1"/>
  <c r="N1882" i="1"/>
  <c r="G1884" i="1" a="1"/>
  <c r="G1884" i="1" s="1"/>
  <c r="F1882" i="1" a="1"/>
  <c r="F1882" i="1" s="1"/>
  <c r="L1880" i="1" a="1"/>
  <c r="L1880" i="1"/>
  <c r="P1878" i="1" a="1"/>
  <c r="P1878" i="1" s="1"/>
  <c r="F1884" i="1" a="1"/>
  <c r="F1884" i="1" s="1"/>
  <c r="K1882" i="1" a="1"/>
  <c r="K1882" i="1"/>
  <c r="I1882" i="1" a="1"/>
  <c r="I1882" i="1" s="1"/>
  <c r="H1882" i="1" a="1"/>
  <c r="H1882" i="1"/>
  <c r="M1880" i="1" a="1"/>
  <c r="M1880" i="1" s="1"/>
  <c r="G1878" i="1" a="1"/>
  <c r="G1878" i="1"/>
  <c r="Q1880" i="1" a="1"/>
  <c r="Q1880" i="1"/>
  <c r="I1880" i="1" a="1"/>
  <c r="I1880" i="1" s="1"/>
  <c r="F1880" i="1" a="1"/>
  <c r="F1880" i="1" s="1"/>
  <c r="N1878" i="1" a="1"/>
  <c r="N1878" i="1"/>
  <c r="K1880" i="1" a="1"/>
  <c r="K1880" i="1" s="1"/>
  <c r="O1878" i="1" a="1"/>
  <c r="O1878" i="1"/>
  <c r="H1878" i="1" a="1"/>
  <c r="H1878" i="1"/>
  <c r="P1876" i="1" a="1"/>
  <c r="P1876" i="1" s="1"/>
  <c r="G1882" i="1" a="1"/>
  <c r="G1882" i="1" s="1"/>
  <c r="K1878" i="1" a="1"/>
  <c r="K1878" i="1" s="1"/>
  <c r="Q1884" i="1" a="1"/>
  <c r="Q1884" i="1"/>
  <c r="P1884" i="1" a="1"/>
  <c r="P1884" i="1" s="1"/>
  <c r="O1884" i="1" a="1"/>
  <c r="O1884" i="1"/>
  <c r="L1878" i="1" a="1"/>
  <c r="L1878" i="1"/>
  <c r="N1884" i="1" a="1"/>
  <c r="N1884" i="1"/>
  <c r="I1878" i="1" a="1"/>
  <c r="I1878" i="1" s="1"/>
  <c r="L1882" i="1" a="1"/>
  <c r="L1882" i="1" s="1"/>
  <c r="M1884" i="1" a="1"/>
  <c r="M1884" i="1"/>
  <c r="Q856" i="1"/>
  <c r="P856" i="1"/>
  <c r="P855" i="1" s="1"/>
  <c r="O856" i="1"/>
  <c r="N856" i="1"/>
  <c r="M856" i="1"/>
  <c r="L856" i="1"/>
  <c r="L855" i="1" s="1"/>
  <c r="K856" i="1"/>
  <c r="K855" i="1" s="1"/>
  <c r="J856" i="1"/>
  <c r="I856" i="1"/>
  <c r="I855" i="1" s="1"/>
  <c r="H856" i="1"/>
  <c r="G856" i="1"/>
  <c r="G855" i="1" s="1"/>
  <c r="F856" i="1"/>
  <c r="F855" i="1" s="1"/>
  <c r="Q855" i="1"/>
  <c r="O855" i="1"/>
  <c r="N855" i="1"/>
  <c r="M855" i="1"/>
  <c r="J855" i="1"/>
  <c r="H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O787" i="1"/>
  <c r="N787" i="1"/>
  <c r="G787" i="1"/>
  <c r="F787" i="1"/>
  <c r="Q786" i="1"/>
  <c r="Q787" i="1" s="1"/>
  <c r="O786" i="1"/>
  <c r="N786" i="1"/>
  <c r="M786" i="1"/>
  <c r="M787" i="1" s="1"/>
  <c r="L786" i="1"/>
  <c r="L787" i="1" s="1"/>
  <c r="H786" i="1"/>
  <c r="H787" i="1" s="1"/>
  <c r="F786" i="1"/>
  <c r="O783" i="1"/>
  <c r="N783" i="1"/>
  <c r="M783" i="1"/>
  <c r="J783" i="1"/>
  <c r="H783" i="1"/>
  <c r="G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3" i="1" s="1"/>
  <c r="P779" i="1"/>
  <c r="P783" i="1" s="1"/>
  <c r="O779" i="1"/>
  <c r="N779" i="1"/>
  <c r="M779" i="1"/>
  <c r="L779" i="1"/>
  <c r="L783" i="1" s="1"/>
  <c r="K779" i="1"/>
  <c r="K786" i="1" s="1"/>
  <c r="K787" i="1" s="1"/>
  <c r="J779" i="1"/>
  <c r="J786" i="1" s="1"/>
  <c r="J787" i="1" s="1"/>
  <c r="I779" i="1"/>
  <c r="H779" i="1"/>
  <c r="G779" i="1"/>
  <c r="G786" i="1" s="1"/>
  <c r="F779" i="1"/>
  <c r="F783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O675" i="1"/>
  <c r="N675" i="1"/>
  <c r="M675" i="1"/>
  <c r="L675" i="1"/>
  <c r="J675" i="1"/>
  <c r="F675" i="1"/>
  <c r="Q674" i="1"/>
  <c r="O674" i="1"/>
  <c r="I674" i="1"/>
  <c r="G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P675" i="1" s="1"/>
  <c r="O669" i="1"/>
  <c r="N669" i="1"/>
  <c r="M669" i="1"/>
  <c r="L669" i="1"/>
  <c r="K669" i="1"/>
  <c r="K675" i="1" s="1"/>
  <c r="J669" i="1"/>
  <c r="I669" i="1"/>
  <c r="I675" i="1" s="1"/>
  <c r="H669" i="1"/>
  <c r="H675" i="1" s="1"/>
  <c r="G669" i="1"/>
  <c r="G675" i="1" s="1"/>
  <c r="F669" i="1"/>
  <c r="Q668" i="1"/>
  <c r="P668" i="1"/>
  <c r="P674" i="1" s="1"/>
  <c r="O668" i="1"/>
  <c r="N668" i="1"/>
  <c r="N674" i="1" s="1"/>
  <c r="M668" i="1"/>
  <c r="M674" i="1" s="1"/>
  <c r="L668" i="1"/>
  <c r="L674" i="1" s="1"/>
  <c r="K668" i="1"/>
  <c r="K674" i="1" s="1"/>
  <c r="J668" i="1"/>
  <c r="J674" i="1" s="1"/>
  <c r="I668" i="1"/>
  <c r="H668" i="1"/>
  <c r="H674" i="1" s="1"/>
  <c r="G668" i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L520" i="1"/>
  <c r="I519" i="1"/>
  <c r="F519" i="1"/>
  <c r="O517" i="1"/>
  <c r="L517" i="1"/>
  <c r="J517" i="1"/>
  <c r="M516" i="1"/>
  <c r="Q515" i="1"/>
  <c r="O515" i="1"/>
  <c r="K515" i="1"/>
  <c r="H51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M480" i="1"/>
  <c r="L480" i="1"/>
  <c r="I480" i="1"/>
  <c r="F480" i="1"/>
  <c r="L479" i="1"/>
  <c r="G479" i="1"/>
  <c r="F479" i="1"/>
  <c r="O478" i="1"/>
  <c r="I478" i="1"/>
  <c r="M476" i="1"/>
  <c r="Q475" i="1"/>
  <c r="M473" i="1"/>
  <c r="L473" i="1"/>
  <c r="Q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P439" i="1"/>
  <c r="I439" i="1"/>
  <c r="K437" i="1"/>
  <c r="O420" i="1"/>
  <c r="M413" i="1"/>
  <c r="I413" i="1"/>
  <c r="H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N400" i="1"/>
  <c r="N520" i="1" s="1"/>
  <c r="G400" i="1"/>
  <c r="G520" i="1" s="1"/>
  <c r="Q399" i="1"/>
  <c r="Q519" i="1" s="1"/>
  <c r="P399" i="1"/>
  <c r="P519" i="1" s="1"/>
  <c r="N399" i="1"/>
  <c r="N519" i="1" s="1"/>
  <c r="K399" i="1"/>
  <c r="K519" i="1" s="1"/>
  <c r="I399" i="1"/>
  <c r="P398" i="1"/>
  <c r="L398" i="1"/>
  <c r="L439" i="1" s="1"/>
  <c r="F398" i="1"/>
  <c r="F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O386" i="1"/>
  <c r="N386" i="1"/>
  <c r="N517" i="1" s="1"/>
  <c r="M386" i="1"/>
  <c r="M517" i="1" s="1"/>
  <c r="L386" i="1"/>
  <c r="J386" i="1"/>
  <c r="O385" i="1"/>
  <c r="O516" i="1" s="1"/>
  <c r="G385" i="1"/>
  <c r="G516" i="1" s="1"/>
  <c r="Q384" i="1"/>
  <c r="N384" i="1"/>
  <c r="N515" i="1" s="1"/>
  <c r="K384" i="1"/>
  <c r="H384" i="1"/>
  <c r="F384" i="1"/>
  <c r="F515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N380" i="1"/>
  <c r="N437" i="1" s="1"/>
  <c r="K380" i="1"/>
  <c r="F380" i="1"/>
  <c r="F437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P325" i="1"/>
  <c r="P480" i="1" s="1"/>
  <c r="L325" i="1"/>
  <c r="M324" i="1"/>
  <c r="M479" i="1" s="1"/>
  <c r="G324" i="1"/>
  <c r="F324" i="1"/>
  <c r="O323" i="1"/>
  <c r="M323" i="1"/>
  <c r="M478" i="1" s="1"/>
  <c r="L323" i="1"/>
  <c r="L478" i="1" s="1"/>
  <c r="J323" i="1"/>
  <c r="J478" i="1" s="1"/>
  <c r="I323" i="1"/>
  <c r="F323" i="1"/>
  <c r="F478" i="1" s="1"/>
  <c r="Q322" i="1"/>
  <c r="Q477" i="1" s="1"/>
  <c r="I322" i="1"/>
  <c r="I477" i="1" s="1"/>
  <c r="O321" i="1"/>
  <c r="O476" i="1" s="1"/>
  <c r="N321" i="1"/>
  <c r="N476" i="1" s="1"/>
  <c r="M321" i="1"/>
  <c r="K321" i="1"/>
  <c r="K476" i="1" s="1"/>
  <c r="I321" i="1"/>
  <c r="I476" i="1" s="1"/>
  <c r="Q320" i="1"/>
  <c r="P320" i="1"/>
  <c r="P475" i="1" s="1"/>
  <c r="M320" i="1"/>
  <c r="M475" i="1" s="1"/>
  <c r="P319" i="1"/>
  <c r="P474" i="1" s="1"/>
  <c r="I319" i="1"/>
  <c r="I474" i="1" s="1"/>
  <c r="G319" i="1"/>
  <c r="G474" i="1" s="1"/>
  <c r="P318" i="1"/>
  <c r="P473" i="1" s="1"/>
  <c r="M318" i="1"/>
  <c r="I318" i="1"/>
  <c r="I473" i="1" s="1"/>
  <c r="M315" i="1"/>
  <c r="M420" i="1" s="1"/>
  <c r="L315" i="1"/>
  <c r="L420" i="1" s="1"/>
  <c r="H315" i="1"/>
  <c r="H420" i="1" s="1"/>
  <c r="O314" i="1"/>
  <c r="O419" i="1" s="1"/>
  <c r="N314" i="1"/>
  <c r="N419" i="1" s="1"/>
  <c r="K314" i="1"/>
  <c r="K419" i="1" s="1"/>
  <c r="I314" i="1"/>
  <c r="I419" i="1" s="1"/>
  <c r="H314" i="1"/>
  <c r="H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01" i="1"/>
  <c r="N301" i="1"/>
  <c r="N465" i="1" s="1"/>
  <c r="I301" i="1"/>
  <c r="I465" i="1" s="1"/>
  <c r="P300" i="1"/>
  <c r="P413" i="1" s="1"/>
  <c r="O300" i="1"/>
  <c r="O413" i="1" s="1"/>
  <c r="N300" i="1"/>
  <c r="N413" i="1" s="1"/>
  <c r="L300" i="1"/>
  <c r="L413" i="1" s="1"/>
  <c r="K300" i="1"/>
  <c r="K413" i="1" s="1"/>
  <c r="J300" i="1"/>
  <c r="J413" i="1" s="1"/>
  <c r="I300" i="1"/>
  <c r="H300" i="1"/>
  <c r="G300" i="1"/>
  <c r="G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Q129" i="1"/>
  <c r="P129" i="1"/>
  <c r="M129" i="1"/>
  <c r="L129" i="1"/>
  <c r="J129" i="1"/>
  <c r="I129" i="1"/>
  <c r="G129" i="1"/>
  <c r="F129" i="1"/>
  <c r="Q128" i="1"/>
  <c r="O128" i="1"/>
  <c r="N128" i="1"/>
  <c r="M128" i="1"/>
  <c r="L128" i="1"/>
  <c r="K128" i="1"/>
  <c r="J128" i="1"/>
  <c r="F128" i="1"/>
  <c r="Q126" i="1"/>
  <c r="O126" i="1"/>
  <c r="K126" i="1"/>
  <c r="J126" i="1"/>
  <c r="H126" i="1"/>
  <c r="F126" i="1"/>
  <c r="O125" i="1"/>
  <c r="M125" i="1"/>
  <c r="K125" i="1"/>
  <c r="H125" i="1"/>
  <c r="G125" i="1"/>
  <c r="Q124" i="1"/>
  <c r="P124" i="1"/>
  <c r="M124" i="1"/>
  <c r="K124" i="1"/>
  <c r="G124" i="1"/>
  <c r="Q123" i="1"/>
  <c r="P123" i="1"/>
  <c r="N123" i="1"/>
  <c r="K123" i="1"/>
  <c r="I123" i="1"/>
  <c r="Q122" i="1"/>
  <c r="P122" i="1"/>
  <c r="O122" i="1"/>
  <c r="L122" i="1"/>
  <c r="J122" i="1"/>
  <c r="G122" i="1"/>
  <c r="F122" i="1"/>
  <c r="O121" i="1"/>
  <c r="M121" i="1"/>
  <c r="L121" i="1"/>
  <c r="J121" i="1"/>
  <c r="G121" i="1"/>
  <c r="F121" i="1"/>
  <c r="Q120" i="1"/>
  <c r="M120" i="1"/>
  <c r="K120" i="1"/>
  <c r="I120" i="1"/>
  <c r="H120" i="1"/>
  <c r="Q119" i="1"/>
  <c r="O119" i="1"/>
  <c r="N119" i="1"/>
  <c r="J119" i="1"/>
  <c r="I119" i="1"/>
  <c r="H119" i="1"/>
  <c r="F119" i="1"/>
  <c r="O118" i="1"/>
  <c r="N118" i="1"/>
  <c r="M118" i="1"/>
  <c r="L118" i="1"/>
  <c r="K118" i="1"/>
  <c r="J118" i="1"/>
  <c r="I118" i="1"/>
  <c r="H118" i="1"/>
  <c r="G118" i="1"/>
  <c r="P117" i="1"/>
  <c r="M117" i="1"/>
  <c r="K117" i="1"/>
  <c r="J117" i="1"/>
  <c r="G117" i="1"/>
  <c r="Q116" i="1"/>
  <c r="P116" i="1"/>
  <c r="N116" i="1"/>
  <c r="K116" i="1"/>
  <c r="I116" i="1"/>
  <c r="G116" i="1"/>
  <c r="F116" i="1"/>
  <c r="Q115" i="1"/>
  <c r="P115" i="1"/>
  <c r="O115" i="1"/>
  <c r="M115" i="1"/>
  <c r="L115" i="1"/>
  <c r="I115" i="1"/>
  <c r="G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O400" i="1" s="1"/>
  <c r="O520" i="1" s="1"/>
  <c r="N290" i="1"/>
  <c r="M290" i="1"/>
  <c r="L290" i="1"/>
  <c r="K290" i="1"/>
  <c r="J290" i="1"/>
  <c r="J400" i="1" s="1"/>
  <c r="J520" i="1" s="1"/>
  <c r="I290" i="1"/>
  <c r="H290" i="1"/>
  <c r="G290" i="1"/>
  <c r="F290" i="1"/>
  <c r="F400" i="1" s="1"/>
  <c r="F520" i="1" s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O287" i="1"/>
  <c r="N287" i="1"/>
  <c r="M287" i="1"/>
  <c r="L287" i="1"/>
  <c r="K287" i="1"/>
  <c r="J287" i="1"/>
  <c r="I287" i="1"/>
  <c r="H287" i="1"/>
  <c r="G287" i="1"/>
  <c r="G386" i="1" s="1"/>
  <c r="G517" i="1" s="1"/>
  <c r="F287" i="1"/>
  <c r="Q286" i="1"/>
  <c r="Q385" i="1" s="1"/>
  <c r="Q516" i="1" s="1"/>
  <c r="P286" i="1"/>
  <c r="O286" i="1"/>
  <c r="N286" i="1"/>
  <c r="N385" i="1" s="1"/>
  <c r="N516" i="1" s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Q250" i="1"/>
  <c r="Q325" i="1" s="1"/>
  <c r="Q480" i="1" s="1"/>
  <c r="P250" i="1"/>
  <c r="O250" i="1"/>
  <c r="N250" i="1"/>
  <c r="M250" i="1"/>
  <c r="L250" i="1"/>
  <c r="K250" i="1"/>
  <c r="K325" i="1" s="1"/>
  <c r="K480" i="1" s="1"/>
  <c r="J250" i="1"/>
  <c r="J325" i="1" s="1"/>
  <c r="J480" i="1" s="1"/>
  <c r="I250" i="1"/>
  <c r="I325" i="1" s="1"/>
  <c r="H250" i="1"/>
  <c r="G250" i="1"/>
  <c r="F250" i="1"/>
  <c r="F325" i="1" s="1"/>
  <c r="Q249" i="1"/>
  <c r="P249" i="1"/>
  <c r="O249" i="1"/>
  <c r="O324" i="1" s="1"/>
  <c r="O479" i="1" s="1"/>
  <c r="N249" i="1"/>
  <c r="M249" i="1"/>
  <c r="L249" i="1"/>
  <c r="L324" i="1" s="1"/>
  <c r="K249" i="1"/>
  <c r="J249" i="1"/>
  <c r="J324" i="1" s="1"/>
  <c r="J479" i="1" s="1"/>
  <c r="I249" i="1"/>
  <c r="H249" i="1"/>
  <c r="G249" i="1"/>
  <c r="F249" i="1"/>
  <c r="Q248" i="1"/>
  <c r="P248" i="1"/>
  <c r="O248" i="1"/>
  <c r="N248" i="1"/>
  <c r="M248" i="1"/>
  <c r="L248" i="1"/>
  <c r="K248" i="1"/>
  <c r="K323" i="1" s="1"/>
  <c r="K478" i="1" s="1"/>
  <c r="J248" i="1"/>
  <c r="I248" i="1"/>
  <c r="H248" i="1"/>
  <c r="G248" i="1"/>
  <c r="F248" i="1"/>
  <c r="Q247" i="1"/>
  <c r="P247" i="1"/>
  <c r="O247" i="1"/>
  <c r="N247" i="1"/>
  <c r="M247" i="1"/>
  <c r="L247" i="1"/>
  <c r="K247" i="1"/>
  <c r="K322" i="1" s="1"/>
  <c r="K477" i="1" s="1"/>
  <c r="J247" i="1"/>
  <c r="I247" i="1"/>
  <c r="H247" i="1"/>
  <c r="H322" i="1" s="1"/>
  <c r="H477" i="1" s="1"/>
  <c r="G247" i="1"/>
  <c r="F247" i="1"/>
  <c r="F322" i="1" s="1"/>
  <c r="F477" i="1" s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P245" i="1"/>
  <c r="O245" i="1"/>
  <c r="N245" i="1"/>
  <c r="N320" i="1" s="1"/>
  <c r="N475" i="1" s="1"/>
  <c r="M245" i="1"/>
  <c r="L245" i="1"/>
  <c r="K245" i="1"/>
  <c r="J245" i="1"/>
  <c r="J320" i="1" s="1"/>
  <c r="J475" i="1" s="1"/>
  <c r="I245" i="1"/>
  <c r="H245" i="1"/>
  <c r="G245" i="1"/>
  <c r="G320" i="1" s="1"/>
  <c r="G475" i="1" s="1"/>
  <c r="F245" i="1"/>
  <c r="Q244" i="1"/>
  <c r="P244" i="1"/>
  <c r="O244" i="1"/>
  <c r="N244" i="1"/>
  <c r="N319" i="1" s="1"/>
  <c r="N474" i="1" s="1"/>
  <c r="M244" i="1"/>
  <c r="L244" i="1"/>
  <c r="K244" i="1"/>
  <c r="K319" i="1" s="1"/>
  <c r="K474" i="1" s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Q235" i="1"/>
  <c r="P235" i="1"/>
  <c r="O235" i="1"/>
  <c r="O301" i="1" s="1"/>
  <c r="O465" i="1" s="1"/>
  <c r="N235" i="1"/>
  <c r="M235" i="1"/>
  <c r="L235" i="1"/>
  <c r="K235" i="1"/>
  <c r="K301" i="1" s="1"/>
  <c r="K465" i="1" s="1"/>
  <c r="J235" i="1"/>
  <c r="J301" i="1" s="1"/>
  <c r="J465" i="1" s="1"/>
  <c r="I235" i="1"/>
  <c r="H235" i="1"/>
  <c r="H301" i="1" s="1"/>
  <c r="H465" i="1" s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N216" i="1"/>
  <c r="N212" i="1" s="1"/>
  <c r="M216" i="1"/>
  <c r="L216" i="1"/>
  <c r="K216" i="1"/>
  <c r="K212" i="1" s="1"/>
  <c r="J216" i="1"/>
  <c r="J212" i="1" s="1"/>
  <c r="I216" i="1"/>
  <c r="H216" i="1"/>
  <c r="G216" i="1"/>
  <c r="F216" i="1"/>
  <c r="Q212" i="1"/>
  <c r="P212" i="1"/>
  <c r="O212" i="1"/>
  <c r="M212" i="1"/>
  <c r="L212" i="1"/>
  <c r="I212" i="1"/>
  <c r="H212" i="1"/>
  <c r="G212" i="1"/>
  <c r="F212" i="1"/>
  <c r="Q209" i="1"/>
  <c r="P209" i="1"/>
  <c r="O209" i="1"/>
  <c r="O398" i="1" s="1"/>
  <c r="O439" i="1" s="1"/>
  <c r="N209" i="1"/>
  <c r="M209" i="1"/>
  <c r="L209" i="1"/>
  <c r="K209" i="1"/>
  <c r="J209" i="1"/>
  <c r="I209" i="1"/>
  <c r="I398" i="1" s="1"/>
  <c r="H209" i="1"/>
  <c r="G209" i="1"/>
  <c r="F209" i="1"/>
  <c r="Q207" i="1"/>
  <c r="Q380" i="1" s="1"/>
  <c r="Q437" i="1" s="1"/>
  <c r="P207" i="1"/>
  <c r="O207" i="1"/>
  <c r="N207" i="1"/>
  <c r="M207" i="1"/>
  <c r="L207" i="1"/>
  <c r="L380" i="1" s="1"/>
  <c r="L437" i="1" s="1"/>
  <c r="K207" i="1"/>
  <c r="J207" i="1"/>
  <c r="I207" i="1"/>
  <c r="I380" i="1" s="1"/>
  <c r="I437" i="1" s="1"/>
  <c r="H207" i="1"/>
  <c r="G207" i="1"/>
  <c r="F207" i="1"/>
  <c r="Q190" i="1"/>
  <c r="P190" i="1"/>
  <c r="O190" i="1"/>
  <c r="N190" i="1"/>
  <c r="M190" i="1"/>
  <c r="L190" i="1"/>
  <c r="K190" i="1"/>
  <c r="J190" i="1"/>
  <c r="J315" i="1" s="1"/>
  <c r="J420" i="1" s="1"/>
  <c r="I190" i="1"/>
  <c r="H190" i="1"/>
  <c r="G190" i="1"/>
  <c r="F190" i="1"/>
  <c r="F315" i="1" s="1"/>
  <c r="F420" i="1" s="1"/>
  <c r="Q189" i="1"/>
  <c r="P189" i="1"/>
  <c r="O189" i="1"/>
  <c r="N189" i="1"/>
  <c r="M189" i="1"/>
  <c r="M314" i="1" s="1"/>
  <c r="M419" i="1" s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Q520" i="1" s="1"/>
  <c r="P172" i="1"/>
  <c r="P400" i="1" s="1"/>
  <c r="P520" i="1" s="1"/>
  <c r="O172" i="1"/>
  <c r="N172" i="1"/>
  <c r="M172" i="1"/>
  <c r="M400" i="1" s="1"/>
  <c r="M520" i="1" s="1"/>
  <c r="L172" i="1"/>
  <c r="L400" i="1" s="1"/>
  <c r="K172" i="1"/>
  <c r="J172" i="1"/>
  <c r="I172" i="1"/>
  <c r="H172" i="1"/>
  <c r="H400" i="1" s="1"/>
  <c r="H520" i="1" s="1"/>
  <c r="G172" i="1"/>
  <c r="F172" i="1"/>
  <c r="Q171" i="1"/>
  <c r="P171" i="1"/>
  <c r="O171" i="1"/>
  <c r="O399" i="1" s="1"/>
  <c r="O519" i="1" s="1"/>
  <c r="N171" i="1"/>
  <c r="M171" i="1"/>
  <c r="M399" i="1" s="1"/>
  <c r="M519" i="1" s="1"/>
  <c r="L171" i="1"/>
  <c r="L399" i="1" s="1"/>
  <c r="L519" i="1" s="1"/>
  <c r="K171" i="1"/>
  <c r="J171" i="1"/>
  <c r="J399" i="1" s="1"/>
  <c r="J519" i="1" s="1"/>
  <c r="I171" i="1"/>
  <c r="H171" i="1"/>
  <c r="H399" i="1" s="1"/>
  <c r="H519" i="1" s="1"/>
  <c r="G171" i="1"/>
  <c r="G399" i="1" s="1"/>
  <c r="G519" i="1" s="1"/>
  <c r="F171" i="1"/>
  <c r="F399" i="1" s="1"/>
  <c r="Q170" i="1"/>
  <c r="Q398" i="1" s="1"/>
  <c r="Q439" i="1" s="1"/>
  <c r="P170" i="1"/>
  <c r="O170" i="1"/>
  <c r="N170" i="1"/>
  <c r="N398" i="1" s="1"/>
  <c r="N439" i="1" s="1"/>
  <c r="M170" i="1"/>
  <c r="L170" i="1"/>
  <c r="K170" i="1"/>
  <c r="K398" i="1" s="1"/>
  <c r="K439" i="1" s="1"/>
  <c r="J170" i="1"/>
  <c r="J398" i="1" s="1"/>
  <c r="J439" i="1" s="1"/>
  <c r="I170" i="1"/>
  <c r="H170" i="1"/>
  <c r="H398" i="1" s="1"/>
  <c r="H439" i="1" s="1"/>
  <c r="G170" i="1"/>
  <c r="G398" i="1" s="1"/>
  <c r="G439" i="1" s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P386" i="1" s="1"/>
  <c r="P517" i="1" s="1"/>
  <c r="O158" i="1"/>
  <c r="N158" i="1"/>
  <c r="M158" i="1"/>
  <c r="L158" i="1"/>
  <c r="K158" i="1"/>
  <c r="K386" i="1" s="1"/>
  <c r="K517" i="1" s="1"/>
  <c r="J158" i="1"/>
  <c r="I158" i="1"/>
  <c r="I386" i="1" s="1"/>
  <c r="I517" i="1" s="1"/>
  <c r="H158" i="1"/>
  <c r="H386" i="1" s="1"/>
  <c r="H517" i="1" s="1"/>
  <c r="G158" i="1"/>
  <c r="F158" i="1"/>
  <c r="Q157" i="1"/>
  <c r="P157" i="1"/>
  <c r="P385" i="1" s="1"/>
  <c r="P516" i="1" s="1"/>
  <c r="O157" i="1"/>
  <c r="N157" i="1"/>
  <c r="M157" i="1"/>
  <c r="M385" i="1" s="1"/>
  <c r="L157" i="1"/>
  <c r="K157" i="1"/>
  <c r="K385" i="1" s="1"/>
  <c r="K516" i="1" s="1"/>
  <c r="J157" i="1"/>
  <c r="J385" i="1" s="1"/>
  <c r="J516" i="1" s="1"/>
  <c r="I157" i="1"/>
  <c r="I385" i="1" s="1"/>
  <c r="I516" i="1" s="1"/>
  <c r="H157" i="1"/>
  <c r="G157" i="1"/>
  <c r="F157" i="1"/>
  <c r="F385" i="1" s="1"/>
  <c r="F516" i="1" s="1"/>
  <c r="Q156" i="1"/>
  <c r="P156" i="1"/>
  <c r="P384" i="1" s="1"/>
  <c r="P515" i="1" s="1"/>
  <c r="O156" i="1"/>
  <c r="O384" i="1" s="1"/>
  <c r="N156" i="1"/>
  <c r="M156" i="1"/>
  <c r="M384" i="1" s="1"/>
  <c r="M515" i="1" s="1"/>
  <c r="L156" i="1"/>
  <c r="L384" i="1" s="1"/>
  <c r="L515" i="1" s="1"/>
  <c r="K156" i="1"/>
  <c r="J156" i="1"/>
  <c r="I156" i="1"/>
  <c r="I384" i="1" s="1"/>
  <c r="I515" i="1" s="1"/>
  <c r="H156" i="1"/>
  <c r="G156" i="1"/>
  <c r="G384" i="1" s="1"/>
  <c r="G515" i="1" s="1"/>
  <c r="F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M152" i="1"/>
  <c r="M380" i="1" s="1"/>
  <c r="M437" i="1" s="1"/>
  <c r="L152" i="1"/>
  <c r="K152" i="1"/>
  <c r="J152" i="1"/>
  <c r="I152" i="1"/>
  <c r="H152" i="1"/>
  <c r="H380" i="1" s="1"/>
  <c r="H437" i="1" s="1"/>
  <c r="G152" i="1"/>
  <c r="G380" i="1" s="1"/>
  <c r="G437" i="1" s="1"/>
  <c r="F152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Q97" i="1"/>
  <c r="P97" i="1"/>
  <c r="O97" i="1"/>
  <c r="O325" i="1" s="1"/>
  <c r="O480" i="1" s="1"/>
  <c r="N97" i="1"/>
  <c r="N325" i="1" s="1"/>
  <c r="N480" i="1" s="1"/>
  <c r="M97" i="1"/>
  <c r="M325" i="1" s="1"/>
  <c r="L97" i="1"/>
  <c r="K97" i="1"/>
  <c r="K129" i="1" s="1"/>
  <c r="J97" i="1"/>
  <c r="I97" i="1"/>
  <c r="H97" i="1"/>
  <c r="G97" i="1"/>
  <c r="G325" i="1" s="1"/>
  <c r="G480" i="1" s="1"/>
  <c r="F97" i="1"/>
  <c r="Q96" i="1"/>
  <c r="Q324" i="1" s="1"/>
  <c r="Q479" i="1" s="1"/>
  <c r="P96" i="1"/>
  <c r="O96" i="1"/>
  <c r="N96" i="1"/>
  <c r="N324" i="1" s="1"/>
  <c r="N479" i="1" s="1"/>
  <c r="M96" i="1"/>
  <c r="L96" i="1"/>
  <c r="K96" i="1"/>
  <c r="K324" i="1" s="1"/>
  <c r="K479" i="1" s="1"/>
  <c r="J96" i="1"/>
  <c r="I96" i="1"/>
  <c r="I128" i="1" s="1"/>
  <c r="H96" i="1"/>
  <c r="G96" i="1"/>
  <c r="G128" i="1" s="1"/>
  <c r="F96" i="1"/>
  <c r="Q95" i="1"/>
  <c r="P95" i="1"/>
  <c r="P323" i="1" s="1"/>
  <c r="P478" i="1" s="1"/>
  <c r="O95" i="1"/>
  <c r="N95" i="1"/>
  <c r="M95" i="1"/>
  <c r="L95" i="1"/>
  <c r="K95" i="1"/>
  <c r="J95" i="1"/>
  <c r="I95" i="1"/>
  <c r="H95" i="1"/>
  <c r="G95" i="1"/>
  <c r="G323" i="1" s="1"/>
  <c r="G478" i="1" s="1"/>
  <c r="F95" i="1"/>
  <c r="Q94" i="1"/>
  <c r="P94" i="1"/>
  <c r="O94" i="1"/>
  <c r="O322" i="1" s="1"/>
  <c r="O477" i="1" s="1"/>
  <c r="N94" i="1"/>
  <c r="M94" i="1"/>
  <c r="L94" i="1"/>
  <c r="K94" i="1"/>
  <c r="J94" i="1"/>
  <c r="J322" i="1" s="1"/>
  <c r="J477" i="1" s="1"/>
  <c r="I94" i="1"/>
  <c r="I126" i="1" s="1"/>
  <c r="H94" i="1"/>
  <c r="G94" i="1"/>
  <c r="F94" i="1"/>
  <c r="Q93" i="1"/>
  <c r="Q321" i="1" s="1"/>
  <c r="Q476" i="1" s="1"/>
  <c r="P93" i="1"/>
  <c r="P321" i="1" s="1"/>
  <c r="P476" i="1" s="1"/>
  <c r="O93" i="1"/>
  <c r="N93" i="1"/>
  <c r="N125" i="1" s="1"/>
  <c r="M93" i="1"/>
  <c r="L93" i="1"/>
  <c r="L321" i="1" s="1"/>
  <c r="L476" i="1" s="1"/>
  <c r="K93" i="1"/>
  <c r="J93" i="1"/>
  <c r="I93" i="1"/>
  <c r="I125" i="1" s="1"/>
  <c r="H93" i="1"/>
  <c r="H321" i="1" s="1"/>
  <c r="H476" i="1" s="1"/>
  <c r="G93" i="1"/>
  <c r="F93" i="1"/>
  <c r="F321" i="1" s="1"/>
  <c r="F476" i="1" s="1"/>
  <c r="Q92" i="1"/>
  <c r="P92" i="1"/>
  <c r="O92" i="1"/>
  <c r="N92" i="1"/>
  <c r="N124" i="1" s="1"/>
  <c r="M92" i="1"/>
  <c r="L92" i="1"/>
  <c r="L320" i="1" s="1"/>
  <c r="L475" i="1" s="1"/>
  <c r="K92" i="1"/>
  <c r="K320" i="1" s="1"/>
  <c r="K475" i="1" s="1"/>
  <c r="J92" i="1"/>
  <c r="J124" i="1" s="1"/>
  <c r="I92" i="1"/>
  <c r="H92" i="1"/>
  <c r="H124" i="1" s="1"/>
  <c r="G92" i="1"/>
  <c r="F92" i="1"/>
  <c r="F124" i="1" s="1"/>
  <c r="Q91" i="1"/>
  <c r="Q319" i="1" s="1"/>
  <c r="Q474" i="1" s="1"/>
  <c r="P91" i="1"/>
  <c r="O91" i="1"/>
  <c r="N91" i="1"/>
  <c r="M91" i="1"/>
  <c r="L91" i="1"/>
  <c r="K91" i="1"/>
  <c r="J91" i="1"/>
  <c r="J319" i="1" s="1"/>
  <c r="J474" i="1" s="1"/>
  <c r="I91" i="1"/>
  <c r="H91" i="1"/>
  <c r="G91" i="1"/>
  <c r="G123" i="1" s="1"/>
  <c r="F91" i="1"/>
  <c r="F319" i="1" s="1"/>
  <c r="F474" i="1" s="1"/>
  <c r="Q90" i="1"/>
  <c r="Q318" i="1" s="1"/>
  <c r="Q473" i="1" s="1"/>
  <c r="P90" i="1"/>
  <c r="O90" i="1"/>
  <c r="N90" i="1"/>
  <c r="N122" i="1" s="1"/>
  <c r="M90" i="1"/>
  <c r="M122" i="1" s="1"/>
  <c r="L90" i="1"/>
  <c r="L318" i="1" s="1"/>
  <c r="K90" i="1"/>
  <c r="K122" i="1" s="1"/>
  <c r="J90" i="1"/>
  <c r="I90" i="1"/>
  <c r="I122" i="1" s="1"/>
  <c r="H90" i="1"/>
  <c r="H122" i="1" s="1"/>
  <c r="G90" i="1"/>
  <c r="G318" i="1" s="1"/>
  <c r="G473" i="1" s="1"/>
  <c r="F90" i="1"/>
  <c r="F318" i="1" s="1"/>
  <c r="F473" i="1" s="1"/>
  <c r="Q89" i="1"/>
  <c r="P89" i="1"/>
  <c r="O89" i="1"/>
  <c r="N89" i="1"/>
  <c r="N121" i="1" s="1"/>
  <c r="M89" i="1"/>
  <c r="L89" i="1"/>
  <c r="K89" i="1"/>
  <c r="K121" i="1" s="1"/>
  <c r="J89" i="1"/>
  <c r="I89" i="1"/>
  <c r="I121" i="1" s="1"/>
  <c r="H89" i="1"/>
  <c r="H121" i="1" s="1"/>
  <c r="G89" i="1"/>
  <c r="F89" i="1"/>
  <c r="Q88" i="1"/>
  <c r="P88" i="1"/>
  <c r="P120" i="1" s="1"/>
  <c r="O88" i="1"/>
  <c r="N88" i="1"/>
  <c r="M88" i="1"/>
  <c r="L88" i="1"/>
  <c r="L120" i="1" s="1"/>
  <c r="K88" i="1"/>
  <c r="J88" i="1"/>
  <c r="J120" i="1" s="1"/>
  <c r="I88" i="1"/>
  <c r="H88" i="1"/>
  <c r="G88" i="1"/>
  <c r="F88" i="1"/>
  <c r="F120" i="1" s="1"/>
  <c r="Q87" i="1"/>
  <c r="P87" i="1"/>
  <c r="O87" i="1"/>
  <c r="O315" i="1" s="1"/>
  <c r="N87" i="1"/>
  <c r="N315" i="1" s="1"/>
  <c r="N420" i="1" s="1"/>
  <c r="M87" i="1"/>
  <c r="M119" i="1" s="1"/>
  <c r="L87" i="1"/>
  <c r="L119" i="1" s="1"/>
  <c r="K87" i="1"/>
  <c r="J87" i="1"/>
  <c r="I87" i="1"/>
  <c r="I315" i="1" s="1"/>
  <c r="I420" i="1" s="1"/>
  <c r="H87" i="1"/>
  <c r="G87" i="1"/>
  <c r="G119" i="1" s="1"/>
  <c r="F87" i="1"/>
  <c r="Q86" i="1"/>
  <c r="P86" i="1"/>
  <c r="O86" i="1"/>
  <c r="N86" i="1"/>
  <c r="M86" i="1"/>
  <c r="L86" i="1"/>
  <c r="L314" i="1" s="1"/>
  <c r="L419" i="1" s="1"/>
  <c r="K86" i="1"/>
  <c r="J86" i="1"/>
  <c r="I86" i="1"/>
  <c r="H86" i="1"/>
  <c r="G86" i="1"/>
  <c r="G314" i="1" s="1"/>
  <c r="G419" i="1" s="1"/>
  <c r="F86" i="1"/>
  <c r="F118" i="1" s="1"/>
  <c r="Q85" i="1"/>
  <c r="Q117" i="1" s="1"/>
  <c r="P85" i="1"/>
  <c r="O85" i="1"/>
  <c r="O117" i="1" s="1"/>
  <c r="N85" i="1"/>
  <c r="N117" i="1" s="1"/>
  <c r="M85" i="1"/>
  <c r="L85" i="1"/>
  <c r="L117" i="1" s="1"/>
  <c r="K85" i="1"/>
  <c r="J85" i="1"/>
  <c r="I85" i="1"/>
  <c r="I117" i="1" s="1"/>
  <c r="H85" i="1"/>
  <c r="H117" i="1" s="1"/>
  <c r="G85" i="1"/>
  <c r="F85" i="1"/>
  <c r="F117" i="1" s="1"/>
  <c r="Q84" i="1"/>
  <c r="P84" i="1"/>
  <c r="O84" i="1"/>
  <c r="O116" i="1" s="1"/>
  <c r="N84" i="1"/>
  <c r="M84" i="1"/>
  <c r="M116" i="1" s="1"/>
  <c r="L84" i="1"/>
  <c r="L116" i="1" s="1"/>
  <c r="K84" i="1"/>
  <c r="J84" i="1"/>
  <c r="J116" i="1" s="1"/>
  <c r="I84" i="1"/>
  <c r="H84" i="1"/>
  <c r="H116" i="1" s="1"/>
  <c r="G84" i="1"/>
  <c r="F84" i="1"/>
  <c r="Q83" i="1"/>
  <c r="P83" i="1"/>
  <c r="O83" i="1"/>
  <c r="N83" i="1"/>
  <c r="N115" i="1" s="1"/>
  <c r="M83" i="1"/>
  <c r="L83" i="1"/>
  <c r="K83" i="1"/>
  <c r="K115" i="1" s="1"/>
  <c r="J83" i="1"/>
  <c r="J115" i="1" s="1"/>
  <c r="I83" i="1"/>
  <c r="H83" i="1"/>
  <c r="H115" i="1" s="1"/>
  <c r="G83" i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P301" i="1" s="1"/>
  <c r="P465" i="1" s="1"/>
  <c r="O73" i="1"/>
  <c r="N73" i="1"/>
  <c r="M73" i="1"/>
  <c r="M301" i="1" s="1"/>
  <c r="M465" i="1" s="1"/>
  <c r="L73" i="1"/>
  <c r="L301" i="1" s="1"/>
  <c r="L465" i="1" s="1"/>
  <c r="K73" i="1"/>
  <c r="J73" i="1"/>
  <c r="I73" i="1"/>
  <c r="H73" i="1"/>
  <c r="G73" i="1"/>
  <c r="G301" i="1" s="1"/>
  <c r="G465" i="1" s="1"/>
  <c r="F73" i="1"/>
  <c r="F301" i="1" s="1"/>
  <c r="F465" i="1" s="1"/>
  <c r="Q72" i="1"/>
  <c r="Q300" i="1" s="1"/>
  <c r="Q413" i="1" s="1"/>
  <c r="P72" i="1"/>
  <c r="O72" i="1"/>
  <c r="N72" i="1"/>
  <c r="M72" i="1"/>
  <c r="M300" i="1" s="1"/>
  <c r="L72" i="1"/>
  <c r="K72" i="1"/>
  <c r="J72" i="1"/>
  <c r="I72" i="1"/>
  <c r="H72" i="1"/>
  <c r="G72" i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Q1648" i="1" a="1"/>
  <c r="Q1648" i="1"/>
  <c r="M1648" i="1" a="1"/>
  <c r="M1648" i="1" s="1"/>
  <c r="H1648" i="1" a="1"/>
  <c r="H1648" i="1"/>
  <c r="O1648" i="1" a="1"/>
  <c r="O1648" i="1"/>
  <c r="P1648" i="1" a="1"/>
  <c r="P1648" i="1" s="1"/>
  <c r="L1648" i="1" a="1"/>
  <c r="L1648" i="1"/>
  <c r="F1648" i="1" a="1"/>
  <c r="F1648" i="1" s="1"/>
  <c r="K1648" i="1" a="1"/>
  <c r="K1648" i="1"/>
  <c r="I1648" i="1" a="1"/>
  <c r="I1648" i="1"/>
  <c r="J1648" i="1" a="1"/>
  <c r="J1648" i="1" s="1"/>
  <c r="N1648" i="1" a="1"/>
  <c r="N1648" i="1" s="1"/>
  <c r="G1648" i="1" a="1"/>
  <c r="G1648" i="1" s="1"/>
  <c r="P1644" i="1" a="1"/>
  <c r="P1644" i="1"/>
  <c r="M1644" i="1" a="1"/>
  <c r="M1644" i="1"/>
  <c r="F1644" i="1" a="1"/>
  <c r="F1644" i="1" s="1"/>
  <c r="Q1644" i="1" a="1"/>
  <c r="Q1644" i="1" s="1"/>
  <c r="N1644" i="1" a="1"/>
  <c r="N1644" i="1"/>
  <c r="O1644" i="1" a="1"/>
  <c r="O1644" i="1" s="1"/>
  <c r="K1644" i="1" a="1"/>
  <c r="K1644" i="1" s="1"/>
  <c r="J1644" i="1" a="1"/>
  <c r="J1644" i="1" s="1"/>
  <c r="H1644" i="1" a="1"/>
  <c r="H1644" i="1"/>
  <c r="G1644" i="1" a="1"/>
  <c r="G1644" i="1" s="1"/>
  <c r="L1644" i="1" a="1"/>
  <c r="L1644" i="1"/>
  <c r="I1644" i="1" a="1"/>
  <c r="I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P30" i="1" s="1" a="1"/>
  <c r="P30" i="1" s="1"/>
  <c r="O32" i="1"/>
  <c r="O30" i="1" s="1" a="1"/>
  <c r="O30" i="1" s="1"/>
  <c r="N32" i="1"/>
  <c r="N30" i="1" s="1" a="1"/>
  <c r="M32" i="1"/>
  <c r="L32" i="1"/>
  <c r="K32" i="1"/>
  <c r="K30" i="1" s="1" a="1"/>
  <c r="K30" i="1" s="1"/>
  <c r="J32" i="1"/>
  <c r="I32" i="1"/>
  <c r="H32" i="1"/>
  <c r="G32" i="1"/>
  <c r="G30" i="1" s="1" a="1"/>
  <c r="F32" i="1"/>
  <c r="K31" i="1" a="1"/>
  <c r="K31" i="1" s="1"/>
  <c r="J31" i="1" a="1"/>
  <c r="J31" i="1" s="1"/>
  <c r="H31" i="1" a="1"/>
  <c r="H31" i="1" s="1"/>
  <c r="I30" i="1" a="1"/>
  <c r="I30" i="1" s="1"/>
  <c r="G30" i="1"/>
  <c r="F30" i="1" a="1"/>
  <c r="F30" i="1" s="1"/>
  <c r="O31" i="1" a="1"/>
  <c r="O31" i="1" s="1"/>
  <c r="M31" i="1" a="1"/>
  <c r="M31" i="1" s="1"/>
  <c r="N31" i="1" a="1"/>
  <c r="N31" i="1"/>
  <c r="F31" i="1" a="1"/>
  <c r="F31" i="1"/>
  <c r="N30" i="1"/>
  <c r="J30" i="1" a="1"/>
  <c r="J30" i="1" s="1"/>
  <c r="M30" i="1" a="1"/>
  <c r="M30" i="1" s="1"/>
  <c r="I31" i="1" a="1"/>
  <c r="I31" i="1"/>
  <c r="P31" i="1" a="1"/>
  <c r="P31" i="1" s="1"/>
  <c r="Q31" i="1" a="1"/>
  <c r="Q31" i="1"/>
  <c r="L30" i="1" a="1"/>
  <c r="L30" i="1" s="1"/>
  <c r="L31" i="1" a="1"/>
  <c r="L31" i="1" s="1"/>
  <c r="G31" i="1" a="1"/>
  <c r="G31" i="1"/>
  <c r="H30" i="1" a="1"/>
  <c r="H30" i="1" s="1"/>
  <c r="O628" i="1" a="1"/>
  <c r="O628" i="1"/>
  <c r="N628" i="1" a="1"/>
  <c r="N628" i="1" s="1"/>
  <c r="I628" i="1" a="1"/>
  <c r="I628" i="1"/>
  <c r="F628" i="1" a="1"/>
  <c r="F628" i="1" s="1"/>
  <c r="L628" i="1" a="1"/>
  <c r="L628" i="1" s="1"/>
  <c r="M628" i="1" a="1"/>
  <c r="M628" i="1"/>
  <c r="K628" i="1" a="1"/>
  <c r="K628" i="1"/>
  <c r="G628" i="1" a="1"/>
  <c r="G628" i="1" s="1"/>
  <c r="H628" i="1" a="1"/>
  <c r="H628" i="1"/>
  <c r="P627" i="1" a="1"/>
  <c r="P627" i="1" s="1"/>
  <c r="J628" i="1" a="1"/>
  <c r="J628" i="1" s="1"/>
  <c r="Q627" i="1" a="1"/>
  <c r="Q627" i="1" s="1"/>
  <c r="G622" i="1" a="1"/>
  <c r="G622" i="1"/>
  <c r="I625" i="1" a="1"/>
  <c r="I625" i="1"/>
  <c r="O627" i="1" a="1"/>
  <c r="O627" i="1"/>
  <c r="N627" i="1" a="1"/>
  <c r="N627" i="1" s="1"/>
  <c r="F627" i="1" a="1"/>
  <c r="F627" i="1"/>
  <c r="Q625" i="1" a="1"/>
  <c r="Q625" i="1" s="1"/>
  <c r="K625" i="1" a="1"/>
  <c r="K625" i="1" s="1"/>
  <c r="N623" i="1" a="1"/>
  <c r="N623" i="1" s="1"/>
  <c r="O620" i="1" a="1"/>
  <c r="O620" i="1" s="1"/>
  <c r="M620" i="1" a="1"/>
  <c r="M620" i="1" s="1"/>
  <c r="Q620" i="1" a="1"/>
  <c r="Q620" i="1" s="1"/>
  <c r="N620" i="1" a="1"/>
  <c r="N620" i="1"/>
  <c r="H623" i="1" a="1"/>
  <c r="H623" i="1" s="1"/>
  <c r="Q622" i="1" a="1"/>
  <c r="Q622" i="1"/>
  <c r="P622" i="1" a="1"/>
  <c r="P622" i="1" s="1"/>
  <c r="K622" i="1" a="1"/>
  <c r="K622" i="1"/>
  <c r="H622" i="1" a="1"/>
  <c r="H622" i="1" s="1"/>
  <c r="P625" i="1" a="1"/>
  <c r="P625" i="1"/>
  <c r="M627" i="1" a="1"/>
  <c r="M627" i="1"/>
  <c r="N625" i="1" a="1"/>
  <c r="N625" i="1" s="1"/>
  <c r="G625" i="1" a="1"/>
  <c r="G625" i="1" s="1"/>
  <c r="O623" i="1" a="1"/>
  <c r="O623" i="1" s="1"/>
  <c r="L627" i="1" a="1"/>
  <c r="L627" i="1" s="1"/>
  <c r="K627" i="1" a="1"/>
  <c r="K627" i="1"/>
  <c r="P620" i="1" a="1"/>
  <c r="P620" i="1" s="1"/>
  <c r="J627" i="1" a="1"/>
  <c r="J627" i="1" s="1"/>
  <c r="I627" i="1" a="1"/>
  <c r="I627" i="1"/>
  <c r="H627" i="1" a="1"/>
  <c r="H627" i="1" s="1"/>
  <c r="G627" i="1" a="1"/>
  <c r="G627" i="1" s="1"/>
  <c r="J623" i="1" a="1"/>
  <c r="J623" i="1"/>
  <c r="F622" i="1" a="1"/>
  <c r="F622" i="1"/>
  <c r="O625" i="1" a="1"/>
  <c r="O625" i="1"/>
  <c r="K623" i="1" a="1"/>
  <c r="K623" i="1"/>
  <c r="Q623" i="1" a="1"/>
  <c r="Q623" i="1"/>
  <c r="J622" i="1" a="1"/>
  <c r="J622" i="1" s="1"/>
  <c r="H625" i="1" a="1"/>
  <c r="H625" i="1" s="1"/>
  <c r="M622" i="1" a="1"/>
  <c r="M622" i="1" s="1"/>
  <c r="I622" i="1" a="1"/>
  <c r="I622" i="1" s="1"/>
  <c r="M625" i="1" a="1"/>
  <c r="M625" i="1"/>
  <c r="L625" i="1" a="1"/>
  <c r="L625" i="1" s="1"/>
  <c r="J625" i="1" a="1"/>
  <c r="J625" i="1" s="1"/>
  <c r="F625" i="1" a="1"/>
  <c r="F625" i="1"/>
  <c r="M623" i="1" a="1"/>
  <c r="M623" i="1"/>
  <c r="G623" i="1" a="1"/>
  <c r="G623" i="1" s="1"/>
  <c r="P623" i="1" a="1"/>
  <c r="P623" i="1" s="1"/>
  <c r="O622" i="1" a="1"/>
  <c r="O622" i="1"/>
  <c r="L623" i="1" a="1"/>
  <c r="L623" i="1" s="1"/>
  <c r="L622" i="1" a="1"/>
  <c r="L622" i="1"/>
  <c r="I623" i="1" a="1"/>
  <c r="I623" i="1" s="1"/>
  <c r="F623" i="1" a="1"/>
  <c r="F623" i="1"/>
  <c r="N622" i="1" a="1"/>
  <c r="N622" i="1" s="1"/>
  <c r="K619" i="1" a="1"/>
  <c r="K619" i="1" s="1"/>
  <c r="O610" i="1" a="1"/>
  <c r="O610" i="1" s="1"/>
  <c r="G619" i="1" a="1"/>
  <c r="G619" i="1"/>
  <c r="F619" i="1" a="1"/>
  <c r="F619" i="1" s="1"/>
  <c r="M617" i="1" a="1"/>
  <c r="M617" i="1" s="1"/>
  <c r="J618" i="1" a="1"/>
  <c r="J618" i="1"/>
  <c r="P618" i="1" a="1"/>
  <c r="P618" i="1" s="1"/>
  <c r="O618" i="1" a="1"/>
  <c r="O618" i="1"/>
  <c r="K617" i="1" a="1"/>
  <c r="K617" i="1" s="1"/>
  <c r="G618" i="1" a="1"/>
  <c r="G618" i="1"/>
  <c r="O617" i="1" a="1"/>
  <c r="O617" i="1" s="1"/>
  <c r="J617" i="1" a="1"/>
  <c r="J617" i="1" s="1"/>
  <c r="Q610" i="1" a="1"/>
  <c r="Q610" i="1"/>
  <c r="P617" i="1" a="1"/>
  <c r="P617" i="1" s="1"/>
  <c r="H619" i="1" a="1"/>
  <c r="H619" i="1"/>
  <c r="O619" i="1" a="1"/>
  <c r="O619" i="1"/>
  <c r="N619" i="1" a="1"/>
  <c r="N619" i="1" s="1"/>
  <c r="I617" i="1" a="1"/>
  <c r="I617" i="1"/>
  <c r="L619" i="1" a="1"/>
  <c r="L619" i="1"/>
  <c r="L617" i="1" a="1"/>
  <c r="L617" i="1"/>
  <c r="K618" i="1" a="1"/>
  <c r="K618" i="1" s="1"/>
  <c r="G617" i="1" a="1"/>
  <c r="G617" i="1" s="1"/>
  <c r="I620" i="1" a="1"/>
  <c r="I620" i="1"/>
  <c r="Q618" i="1" a="1"/>
  <c r="Q618" i="1" s="1"/>
  <c r="J619" i="1" a="1"/>
  <c r="J619" i="1"/>
  <c r="P610" i="1" a="1"/>
  <c r="P610" i="1" s="1"/>
  <c r="H617" i="1" a="1"/>
  <c r="H617" i="1" s="1"/>
  <c r="M618" i="1" a="1"/>
  <c r="M618" i="1" s="1"/>
  <c r="N617" i="1" a="1"/>
  <c r="N617" i="1" s="1"/>
  <c r="I619" i="1" a="1"/>
  <c r="I619" i="1"/>
  <c r="Q617" i="1" a="1"/>
  <c r="Q617" i="1"/>
  <c r="L618" i="1" a="1"/>
  <c r="L618" i="1" s="1"/>
  <c r="F617" i="1" a="1"/>
  <c r="F617" i="1"/>
  <c r="F620" i="1" a="1"/>
  <c r="F620" i="1"/>
  <c r="N618" i="1" a="1"/>
  <c r="N618" i="1" s="1"/>
  <c r="L620" i="1" a="1"/>
  <c r="L620" i="1" s="1"/>
  <c r="K620" i="1" a="1"/>
  <c r="K620" i="1"/>
  <c r="J620" i="1" a="1"/>
  <c r="J620" i="1"/>
  <c r="P619" i="1" a="1"/>
  <c r="P619" i="1"/>
  <c r="H620" i="1" a="1"/>
  <c r="H620" i="1" s="1"/>
  <c r="F618" i="1" a="1"/>
  <c r="F618" i="1" s="1"/>
  <c r="G620" i="1" a="1"/>
  <c r="G620" i="1" s="1"/>
  <c r="Q619" i="1" a="1"/>
  <c r="Q619" i="1" s="1"/>
  <c r="H618" i="1" a="1"/>
  <c r="H618" i="1" s="1"/>
  <c r="M619" i="1" a="1"/>
  <c r="M619" i="1" s="1"/>
  <c r="I618" i="1" a="1"/>
  <c r="I618" i="1" s="1"/>
  <c r="J610" i="1" a="1"/>
  <c r="J610" i="1"/>
  <c r="F603" i="1" a="1"/>
  <c r="F603" i="1" s="1"/>
  <c r="I610" i="1" a="1"/>
  <c r="I610" i="1" s="1"/>
  <c r="O606" i="1" a="1"/>
  <c r="O606" i="1"/>
  <c r="H610" i="1" a="1"/>
  <c r="H610" i="1" s="1"/>
  <c r="J606" i="1" a="1"/>
  <c r="J606" i="1" s="1"/>
  <c r="Q609" i="1" a="1"/>
  <c r="Q609" i="1" s="1"/>
  <c r="H607" i="1" a="1"/>
  <c r="H607" i="1" s="1"/>
  <c r="L603" i="1" a="1"/>
  <c r="L603" i="1"/>
  <c r="P603" i="1" a="1"/>
  <c r="P603" i="1" s="1"/>
  <c r="G603" i="1" a="1"/>
  <c r="G603" i="1"/>
  <c r="F610" i="1" a="1"/>
  <c r="F610" i="1"/>
  <c r="P609" i="1" a="1"/>
  <c r="P609" i="1" s="1"/>
  <c r="O609" i="1" a="1"/>
  <c r="O609" i="1" s="1"/>
  <c r="H603" i="1" a="1"/>
  <c r="H603" i="1" s="1"/>
  <c r="M609" i="1" a="1"/>
  <c r="M609" i="1"/>
  <c r="K609" i="1" a="1"/>
  <c r="K609" i="1" s="1"/>
  <c r="I609" i="1" a="1"/>
  <c r="I609" i="1" s="1"/>
  <c r="F606" i="1" a="1"/>
  <c r="F606" i="1"/>
  <c r="Q607" i="1" a="1"/>
  <c r="Q607" i="1"/>
  <c r="F607" i="1" a="1"/>
  <c r="F607" i="1"/>
  <c r="N606" i="1" a="1"/>
  <c r="N606" i="1" s="1"/>
  <c r="H606" i="1" a="1"/>
  <c r="H606" i="1"/>
  <c r="L606" i="1" a="1"/>
  <c r="L606" i="1" s="1"/>
  <c r="O607" i="1" a="1"/>
  <c r="O607" i="1"/>
  <c r="N607" i="1" a="1"/>
  <c r="N607" i="1" s="1"/>
  <c r="Q606" i="1" a="1"/>
  <c r="Q606" i="1" s="1"/>
  <c r="K606" i="1" a="1"/>
  <c r="K606" i="1"/>
  <c r="L607" i="1" a="1"/>
  <c r="L607" i="1"/>
  <c r="I606" i="1" a="1"/>
  <c r="I606" i="1" s="1"/>
  <c r="I607" i="1" a="1"/>
  <c r="I607" i="1"/>
  <c r="N603" i="1" a="1"/>
  <c r="N603" i="1"/>
  <c r="J609" i="1" a="1"/>
  <c r="J609" i="1"/>
  <c r="P607" i="1" a="1"/>
  <c r="P607" i="1" s="1"/>
  <c r="J607" i="1" a="1"/>
  <c r="J607" i="1"/>
  <c r="Q603" i="1" a="1"/>
  <c r="Q603" i="1" s="1"/>
  <c r="J603" i="1" a="1"/>
  <c r="J603" i="1"/>
  <c r="K610" i="1" a="1"/>
  <c r="K610" i="1"/>
  <c r="G609" i="1" a="1"/>
  <c r="G609" i="1"/>
  <c r="G610" i="1" a="1"/>
  <c r="G610" i="1" s="1"/>
  <c r="G606" i="1" a="1"/>
  <c r="G606" i="1" s="1"/>
  <c r="M603" i="1" a="1"/>
  <c r="M603" i="1"/>
  <c r="L609" i="1" a="1"/>
  <c r="L609" i="1"/>
  <c r="M607" i="1" a="1"/>
  <c r="M607" i="1"/>
  <c r="K603" i="1" a="1"/>
  <c r="K603" i="1" s="1"/>
  <c r="G607" i="1" a="1"/>
  <c r="G607" i="1"/>
  <c r="I603" i="1" a="1"/>
  <c r="I603" i="1"/>
  <c r="O603" i="1" a="1"/>
  <c r="O603" i="1" s="1"/>
  <c r="N610" i="1" a="1"/>
  <c r="N610" i="1"/>
  <c r="F609" i="1" a="1"/>
  <c r="F609" i="1" s="1"/>
  <c r="M606" i="1" a="1"/>
  <c r="M606" i="1"/>
  <c r="H609" i="1" a="1"/>
  <c r="H609" i="1" s="1"/>
  <c r="M610" i="1" a="1"/>
  <c r="M610" i="1"/>
  <c r="N609" i="1" a="1"/>
  <c r="N609" i="1" s="1"/>
  <c r="K607" i="1" a="1"/>
  <c r="K607" i="1"/>
  <c r="Q602" i="1" a="1"/>
  <c r="Q602" i="1" s="1"/>
  <c r="P606" i="1" a="1"/>
  <c r="P606" i="1" s="1"/>
  <c r="L610" i="1" a="1"/>
  <c r="L610" i="1" s="1"/>
  <c r="Q596" i="1" a="1"/>
  <c r="Q596" i="1" s="1"/>
  <c r="O596" i="1" a="1"/>
  <c r="O596" i="1"/>
  <c r="N595" i="1" a="1"/>
  <c r="N595" i="1" s="1"/>
  <c r="P593" i="1" a="1"/>
  <c r="P593" i="1" s="1"/>
  <c r="M593" i="1" a="1"/>
  <c r="M593" i="1" s="1"/>
  <c r="P602" i="1" a="1"/>
  <c r="P602" i="1" s="1"/>
  <c r="O602" i="1" a="1"/>
  <c r="O602" i="1"/>
  <c r="N602" i="1" a="1"/>
  <c r="N602" i="1"/>
  <c r="M602" i="1" a="1"/>
  <c r="M602" i="1" s="1"/>
  <c r="L602" i="1" a="1"/>
  <c r="L602" i="1"/>
  <c r="F602" i="1" a="1"/>
  <c r="F602" i="1"/>
  <c r="Q595" i="1" a="1"/>
  <c r="Q595" i="1" s="1"/>
  <c r="J595" i="1" a="1"/>
  <c r="J595" i="1" s="1"/>
  <c r="F593" i="1" a="1"/>
  <c r="F593" i="1" s="1"/>
  <c r="K602" i="1" a="1"/>
  <c r="K602" i="1" s="1"/>
  <c r="O595" i="1" a="1"/>
  <c r="O595" i="1" s="1"/>
  <c r="J602" i="1" a="1"/>
  <c r="J602" i="1"/>
  <c r="I602" i="1" a="1"/>
  <c r="I602" i="1" s="1"/>
  <c r="H602" i="1" a="1"/>
  <c r="H602" i="1" s="1"/>
  <c r="O593" i="1" a="1"/>
  <c r="O593" i="1" s="1"/>
  <c r="H595" i="1" a="1"/>
  <c r="H595" i="1"/>
  <c r="I593" i="1" a="1"/>
  <c r="I593" i="1" s="1"/>
  <c r="M596" i="1" a="1"/>
  <c r="M596" i="1" s="1"/>
  <c r="J596" i="1" a="1"/>
  <c r="J596" i="1"/>
  <c r="G595" i="1" a="1"/>
  <c r="G595" i="1" s="1"/>
  <c r="N596" i="1" a="1"/>
  <c r="N596" i="1" s="1"/>
  <c r="K593" i="1" a="1"/>
  <c r="K593" i="1"/>
  <c r="P595" i="1" a="1"/>
  <c r="P595" i="1"/>
  <c r="F595" i="1" a="1"/>
  <c r="F595" i="1"/>
  <c r="L596" i="1" a="1"/>
  <c r="L596" i="1"/>
  <c r="F596" i="1" a="1"/>
  <c r="F596" i="1" s="1"/>
  <c r="H593" i="1" a="1"/>
  <c r="H593" i="1"/>
  <c r="K595" i="1" a="1"/>
  <c r="K595" i="1" s="1"/>
  <c r="I595" i="1" a="1"/>
  <c r="I595" i="1" s="1"/>
  <c r="G593" i="1" a="1"/>
  <c r="G593" i="1"/>
  <c r="N593" i="1" a="1"/>
  <c r="N593" i="1" s="1"/>
  <c r="L593" i="1" a="1"/>
  <c r="L593" i="1"/>
  <c r="J593" i="1" a="1"/>
  <c r="J593" i="1" s="1"/>
  <c r="K596" i="1" a="1"/>
  <c r="K596" i="1"/>
  <c r="I596" i="1" a="1"/>
  <c r="I596" i="1"/>
  <c r="H596" i="1" a="1"/>
  <c r="H596" i="1" s="1"/>
  <c r="M595" i="1" a="1"/>
  <c r="M595" i="1" s="1"/>
  <c r="G602" i="1" a="1"/>
  <c r="G602" i="1" s="1"/>
  <c r="L595" i="1" a="1"/>
  <c r="L595" i="1" s="1"/>
  <c r="P596" i="1" a="1"/>
  <c r="P596" i="1" s="1"/>
  <c r="G596" i="1" a="1"/>
  <c r="G596" i="1"/>
  <c r="Q593" i="1" a="1"/>
  <c r="Q593" i="1" s="1"/>
  <c r="P592" i="1" a="1"/>
  <c r="P592" i="1" s="1"/>
  <c r="G588" i="1" a="1"/>
  <c r="G588" i="1" s="1"/>
  <c r="O584" i="1" a="1"/>
  <c r="O584" i="1"/>
  <c r="O592" i="1" a="1"/>
  <c r="O592" i="1"/>
  <c r="N592" i="1" a="1"/>
  <c r="N592" i="1"/>
  <c r="F585" i="1" a="1"/>
  <c r="F585" i="1" s="1"/>
  <c r="M592" i="1" a="1"/>
  <c r="M592" i="1"/>
  <c r="J592" i="1" a="1"/>
  <c r="J592" i="1" s="1"/>
  <c r="L584" i="1" a="1"/>
  <c r="L584" i="1"/>
  <c r="N589" i="1" a="1"/>
  <c r="N589" i="1"/>
  <c r="H592" i="1" a="1"/>
  <c r="H592" i="1" s="1"/>
  <c r="M589" i="1" a="1"/>
  <c r="M589" i="1" s="1"/>
  <c r="N588" i="1" a="1"/>
  <c r="N588" i="1" s="1"/>
  <c r="Q585" i="1" a="1"/>
  <c r="Q585" i="1"/>
  <c r="F588" i="1" a="1"/>
  <c r="F588" i="1" s="1"/>
  <c r="P585" i="1" a="1"/>
  <c r="P585" i="1" s="1"/>
  <c r="G592" i="1" a="1"/>
  <c r="G592" i="1"/>
  <c r="L592" i="1" a="1"/>
  <c r="L592" i="1"/>
  <c r="O588" i="1" a="1"/>
  <c r="O588" i="1" s="1"/>
  <c r="K592" i="1" a="1"/>
  <c r="K592" i="1" s="1"/>
  <c r="I592" i="1" a="1"/>
  <c r="I592" i="1"/>
  <c r="H588" i="1" a="1"/>
  <c r="H588" i="1"/>
  <c r="J588" i="1" a="1"/>
  <c r="J588" i="1" s="1"/>
  <c r="J589" i="1" a="1"/>
  <c r="J589" i="1"/>
  <c r="L588" i="1" a="1"/>
  <c r="L588" i="1" s="1"/>
  <c r="I585" i="1" a="1"/>
  <c r="I585" i="1"/>
  <c r="L585" i="1" a="1"/>
  <c r="L585" i="1"/>
  <c r="H585" i="1" a="1"/>
  <c r="H585" i="1" s="1"/>
  <c r="J585" i="1" a="1"/>
  <c r="J585" i="1" s="1"/>
  <c r="N584" i="1" a="1"/>
  <c r="N584" i="1"/>
  <c r="F592" i="1" a="1"/>
  <c r="F592" i="1" s="1"/>
  <c r="I589" i="1" a="1"/>
  <c r="I589" i="1" s="1"/>
  <c r="Q589" i="1" a="1"/>
  <c r="Q589" i="1" s="1"/>
  <c r="H589" i="1" a="1"/>
  <c r="H589" i="1" s="1"/>
  <c r="Q584" i="1" a="1"/>
  <c r="Q584" i="1" s="1"/>
  <c r="Q588" i="1" a="1"/>
  <c r="Q588" i="1"/>
  <c r="P588" i="1" a="1"/>
  <c r="P588" i="1" s="1"/>
  <c r="M588" i="1" a="1"/>
  <c r="M588" i="1" s="1"/>
  <c r="G585" i="1" a="1"/>
  <c r="G585" i="1"/>
  <c r="P584" i="1" a="1"/>
  <c r="P584" i="1"/>
  <c r="K588" i="1" a="1"/>
  <c r="K588" i="1"/>
  <c r="G589" i="1" a="1"/>
  <c r="G589" i="1"/>
  <c r="F589" i="1" a="1"/>
  <c r="F589" i="1" s="1"/>
  <c r="K584" i="1" a="1"/>
  <c r="K584" i="1"/>
  <c r="K585" i="1" a="1"/>
  <c r="K585" i="1" s="1"/>
  <c r="I588" i="1" a="1"/>
  <c r="I588" i="1"/>
  <c r="L589" i="1" a="1"/>
  <c r="L589" i="1"/>
  <c r="J584" i="1" a="1"/>
  <c r="J584" i="1" s="1"/>
  <c r="M585" i="1" a="1"/>
  <c r="M585" i="1"/>
  <c r="M584" i="1" a="1"/>
  <c r="M584" i="1" s="1"/>
  <c r="P589" i="1" a="1"/>
  <c r="P589" i="1" s="1"/>
  <c r="O585" i="1" a="1"/>
  <c r="O585" i="1" s="1"/>
  <c r="N585" i="1" a="1"/>
  <c r="N585" i="1" s="1"/>
  <c r="K589" i="1" a="1"/>
  <c r="K589" i="1"/>
  <c r="O589" i="1" a="1"/>
  <c r="O589" i="1" s="1"/>
  <c r="Q592" i="1" a="1"/>
  <c r="Q592" i="1" s="1"/>
  <c r="I584" i="1" a="1"/>
  <c r="I584" i="1" s="1"/>
  <c r="F584" i="1" a="1"/>
  <c r="F584" i="1" s="1"/>
  <c r="H584" i="1" a="1"/>
  <c r="H584" i="1"/>
  <c r="G584" i="1" a="1"/>
  <c r="G584" i="1" s="1"/>
  <c r="J743" i="1" a="1"/>
  <c r="J743" i="1" s="1"/>
  <c r="N743" i="1" a="1"/>
  <c r="N743" i="1" s="1"/>
  <c r="L743" i="1" a="1"/>
  <c r="L743" i="1" s="1"/>
  <c r="P743" i="1" a="1"/>
  <c r="P743" i="1" s="1"/>
  <c r="Q743" i="1" a="1"/>
  <c r="Q743" i="1" s="1"/>
  <c r="O743" i="1" a="1"/>
  <c r="O743" i="1"/>
  <c r="K743" i="1" a="1"/>
  <c r="K743" i="1" s="1"/>
  <c r="Q740" i="1" a="1"/>
  <c r="Q740" i="1"/>
  <c r="H743" i="1" a="1"/>
  <c r="H743" i="1" s="1"/>
  <c r="F743" i="1" a="1"/>
  <c r="F743" i="1"/>
  <c r="L740" i="1" a="1"/>
  <c r="L740" i="1" s="1"/>
  <c r="H740" i="1" a="1"/>
  <c r="H740" i="1"/>
  <c r="M740" i="1" a="1"/>
  <c r="M740" i="1" s="1"/>
  <c r="P740" i="1" a="1"/>
  <c r="P740" i="1"/>
  <c r="I740" i="1" a="1"/>
  <c r="I740" i="1" s="1"/>
  <c r="G743" i="1" a="1"/>
  <c r="G743" i="1" s="1"/>
  <c r="I743" i="1" a="1"/>
  <c r="I743" i="1"/>
  <c r="O740" i="1" a="1"/>
  <c r="O740" i="1" s="1"/>
  <c r="J740" i="1" a="1"/>
  <c r="J740" i="1" s="1"/>
  <c r="M743" i="1" a="1"/>
  <c r="M743" i="1"/>
  <c r="N740" i="1" a="1"/>
  <c r="N740" i="1"/>
  <c r="K740" i="1" a="1"/>
  <c r="K740" i="1"/>
  <c r="Q727" i="1" a="1"/>
  <c r="Q727" i="1" s="1"/>
  <c r="G740" i="1" a="1"/>
  <c r="G740" i="1" s="1"/>
  <c r="F740" i="1" a="1"/>
  <c r="F740" i="1" s="1"/>
  <c r="N720" i="1" a="1"/>
  <c r="N720" i="1"/>
  <c r="I720" i="1" a="1"/>
  <c r="I720" i="1" s="1"/>
  <c r="N727" i="1" a="1"/>
  <c r="N727" i="1" s="1"/>
  <c r="M727" i="1" a="1"/>
  <c r="M727" i="1"/>
  <c r="L727" i="1" a="1"/>
  <c r="L727" i="1" s="1"/>
  <c r="M724" i="1" a="1"/>
  <c r="M724" i="1" s="1"/>
  <c r="J727" i="1" a="1"/>
  <c r="J727" i="1"/>
  <c r="G727" i="1" a="1"/>
  <c r="G727" i="1" s="1"/>
  <c r="J719" i="1" a="1"/>
  <c r="J719" i="1" s="1"/>
  <c r="P724" i="1" a="1"/>
  <c r="P724" i="1" s="1"/>
  <c r="I724" i="1" a="1"/>
  <c r="I724" i="1" s="1"/>
  <c r="I727" i="1" a="1"/>
  <c r="I727" i="1" s="1"/>
  <c r="Q719" i="1" a="1"/>
  <c r="Q719" i="1" s="1"/>
  <c r="M720" i="1" a="1"/>
  <c r="M720" i="1" s="1"/>
  <c r="Q724" i="1" a="1"/>
  <c r="Q724" i="1"/>
  <c r="H727" i="1" a="1"/>
  <c r="H727" i="1" s="1"/>
  <c r="H720" i="1" a="1"/>
  <c r="H720" i="1"/>
  <c r="O719" i="1" a="1"/>
  <c r="O719" i="1" s="1"/>
  <c r="N719" i="1" a="1"/>
  <c r="N719" i="1" s="1"/>
  <c r="F727" i="1" a="1"/>
  <c r="F727" i="1" s="1"/>
  <c r="L724" i="1" a="1"/>
  <c r="L724" i="1" s="1"/>
  <c r="L720" i="1" a="1"/>
  <c r="L720" i="1"/>
  <c r="N724" i="1" a="1"/>
  <c r="N724" i="1" s="1"/>
  <c r="O724" i="1" a="1"/>
  <c r="O724" i="1" s="1"/>
  <c r="I719" i="1" a="1"/>
  <c r="I719" i="1" s="1"/>
  <c r="K720" i="1" a="1"/>
  <c r="K720" i="1"/>
  <c r="G720" i="1" a="1"/>
  <c r="G720" i="1" s="1"/>
  <c r="M719" i="1" a="1"/>
  <c r="M719" i="1" s="1"/>
  <c r="J720" i="1" a="1"/>
  <c r="J720" i="1" s="1"/>
  <c r="J726" i="1" s="1" a="1"/>
  <c r="J726" i="1" s="1"/>
  <c r="J728" i="1" s="1" a="1"/>
  <c r="J728" i="1" s="1"/>
  <c r="N726" i="1" a="1"/>
  <c r="N726" i="1" s="1"/>
  <c r="N728" i="1" s="1" a="1"/>
  <c r="N728" i="1" s="1"/>
  <c r="F720" i="1" a="1"/>
  <c r="F720" i="1" s="1"/>
  <c r="O720" i="1" a="1"/>
  <c r="O720" i="1"/>
  <c r="K724" i="1" a="1"/>
  <c r="K724" i="1" s="1"/>
  <c r="J724" i="1" a="1"/>
  <c r="J724" i="1" s="1"/>
  <c r="G724" i="1" a="1"/>
  <c r="G724" i="1"/>
  <c r="K727" i="1" a="1"/>
  <c r="K727" i="1"/>
  <c r="P720" i="1" a="1"/>
  <c r="P720" i="1" s="1"/>
  <c r="P719" i="1" a="1"/>
  <c r="P719" i="1"/>
  <c r="L719" i="1" a="1"/>
  <c r="L719" i="1"/>
  <c r="K719" i="1" a="1"/>
  <c r="K719" i="1"/>
  <c r="P727" i="1" a="1"/>
  <c r="P727" i="1" s="1"/>
  <c r="O727" i="1" a="1"/>
  <c r="O727" i="1" s="1"/>
  <c r="H724" i="1" a="1"/>
  <c r="H724" i="1" s="1"/>
  <c r="F724" i="1" a="1"/>
  <c r="F724" i="1" s="1"/>
  <c r="Q720" i="1" a="1"/>
  <c r="Q720" i="1" s="1"/>
  <c r="F716" i="1" a="1"/>
  <c r="F716" i="1"/>
  <c r="M718" i="1" a="1"/>
  <c r="M718" i="1"/>
  <c r="M726" i="1" s="1" a="1"/>
  <c r="M726" i="1" s="1"/>
  <c r="M728" i="1" s="1" a="1"/>
  <c r="M728" i="1" s="1"/>
  <c r="J709" i="1" a="1"/>
  <c r="J709" i="1" s="1"/>
  <c r="J718" i="1" a="1"/>
  <c r="J718" i="1"/>
  <c r="J742" i="1" s="1" a="1"/>
  <c r="J742" i="1" s="1"/>
  <c r="J744" i="1" s="1" a="1"/>
  <c r="J744" i="1" s="1"/>
  <c r="I718" i="1" a="1"/>
  <c r="I718" i="1"/>
  <c r="H718" i="1" a="1"/>
  <c r="H718" i="1" s="1"/>
  <c r="H742" i="1" s="1" a="1"/>
  <c r="H742" i="1" s="1"/>
  <c r="H744" i="1" s="1" a="1"/>
  <c r="H744" i="1" s="1"/>
  <c r="L716" i="1" a="1"/>
  <c r="L716" i="1"/>
  <c r="G709" i="1" a="1"/>
  <c r="G709" i="1"/>
  <c r="M709" i="1" a="1"/>
  <c r="M709" i="1"/>
  <c r="I711" i="1" a="1"/>
  <c r="I711" i="1"/>
  <c r="N709" i="1" a="1"/>
  <c r="N709" i="1" s="1"/>
  <c r="F718" i="1" a="1"/>
  <c r="F718" i="1" s="1"/>
  <c r="F711" i="1" a="1"/>
  <c r="F711" i="1" s="1"/>
  <c r="K711" i="1" a="1"/>
  <c r="K711" i="1"/>
  <c r="N716" i="1" a="1"/>
  <c r="N716" i="1" s="1"/>
  <c r="Q711" i="1" a="1"/>
  <c r="Q711" i="1" s="1"/>
  <c r="O718" i="1" a="1"/>
  <c r="O718" i="1"/>
  <c r="P709" i="1" a="1"/>
  <c r="P709" i="1" s="1"/>
  <c r="L718" i="1" a="1"/>
  <c r="L718" i="1"/>
  <c r="G718" i="1" a="1"/>
  <c r="G718" i="1" s="1"/>
  <c r="P716" i="1" a="1"/>
  <c r="P716" i="1" s="1"/>
  <c r="I709" i="1" a="1"/>
  <c r="I709" i="1" s="1"/>
  <c r="O716" i="1" a="1"/>
  <c r="O716" i="1" s="1"/>
  <c r="G711" i="1" a="1"/>
  <c r="G711" i="1" s="1"/>
  <c r="O709" i="1" a="1"/>
  <c r="O709" i="1"/>
  <c r="K709" i="1" a="1"/>
  <c r="K709" i="1" s="1"/>
  <c r="K716" i="1" a="1"/>
  <c r="K716" i="1" s="1"/>
  <c r="L711" i="1" a="1"/>
  <c r="L711" i="1" s="1"/>
  <c r="Q709" i="1" a="1"/>
  <c r="Q709" i="1" s="1"/>
  <c r="M716" i="1" a="1"/>
  <c r="M716" i="1" s="1"/>
  <c r="O711" i="1" a="1"/>
  <c r="O711" i="1" s="1"/>
  <c r="L709" i="1" a="1"/>
  <c r="L709" i="1" s="1"/>
  <c r="H709" i="1" a="1"/>
  <c r="H709" i="1"/>
  <c r="H719" i="1" a="1"/>
  <c r="H719" i="1" s="1"/>
  <c r="G719" i="1" a="1"/>
  <c r="G719" i="1"/>
  <c r="F719" i="1" a="1"/>
  <c r="F719" i="1"/>
  <c r="G716" i="1" a="1"/>
  <c r="G716" i="1"/>
  <c r="I716" i="1" a="1"/>
  <c r="I716" i="1" s="1"/>
  <c r="Q718" i="1" a="1"/>
  <c r="Q718" i="1" s="1"/>
  <c r="P718" i="1" a="1"/>
  <c r="P718" i="1" s="1"/>
  <c r="M711" i="1" a="1"/>
  <c r="M711" i="1" s="1"/>
  <c r="J711" i="1" a="1"/>
  <c r="J711" i="1" s="1"/>
  <c r="P711" i="1" a="1"/>
  <c r="P711" i="1" s="1"/>
  <c r="F709" i="1" a="1"/>
  <c r="F709" i="1" s="1"/>
  <c r="H711" i="1" a="1"/>
  <c r="H711" i="1"/>
  <c r="N718" i="1" a="1"/>
  <c r="N718" i="1"/>
  <c r="N742" i="1" s="1" a="1"/>
  <c r="N742" i="1" s="1"/>
  <c r="N744" i="1" s="1" a="1"/>
  <c r="N744" i="1" s="1"/>
  <c r="Q716" i="1" a="1"/>
  <c r="Q716" i="1" s="1"/>
  <c r="K718" i="1" a="1"/>
  <c r="K718" i="1"/>
  <c r="K742" i="1" s="1" a="1"/>
  <c r="K742" i="1" s="1"/>
  <c r="K744" i="1" s="1" a="1"/>
  <c r="K744" i="1" s="1"/>
  <c r="J716" i="1" a="1"/>
  <c r="J716" i="1" s="1"/>
  <c r="H716" i="1" a="1"/>
  <c r="H716" i="1"/>
  <c r="N711" i="1" a="1"/>
  <c r="N711" i="1" s="1"/>
  <c r="M688" i="1" a="1"/>
  <c r="M688" i="1" s="1"/>
  <c r="L697" i="1" a="1"/>
  <c r="L697" i="1" s="1"/>
  <c r="N688" i="1" a="1"/>
  <c r="N688" i="1" s="1"/>
  <c r="F696" i="1" a="1"/>
  <c r="F696" i="1" s="1"/>
  <c r="M696" i="1" a="1"/>
  <c r="M696" i="1" s="1"/>
  <c r="N697" i="1" a="1"/>
  <c r="N697" i="1" s="1"/>
  <c r="F697" i="1" a="1"/>
  <c r="F697" i="1" s="1"/>
  <c r="L696" i="1" a="1"/>
  <c r="L696" i="1" s="1"/>
  <c r="K696" i="1" a="1"/>
  <c r="K696" i="1"/>
  <c r="N696" i="1" a="1"/>
  <c r="N696" i="1" s="1"/>
  <c r="O697" i="1" a="1"/>
  <c r="O697" i="1" s="1"/>
  <c r="G696" i="1" a="1"/>
  <c r="G696" i="1"/>
  <c r="O688" i="1" a="1"/>
  <c r="O688" i="1" s="1"/>
  <c r="K697" i="1" a="1"/>
  <c r="K697" i="1"/>
  <c r="I696" i="1" a="1"/>
  <c r="I696" i="1"/>
  <c r="J697" i="1" a="1"/>
  <c r="J697" i="1" s="1"/>
  <c r="I697" i="1" a="1"/>
  <c r="I697" i="1" s="1"/>
  <c r="M697" i="1" a="1"/>
  <c r="M697" i="1" s="1"/>
  <c r="Q697" i="1" a="1"/>
  <c r="Q697" i="1" s="1"/>
  <c r="G697" i="1" a="1"/>
  <c r="G697" i="1"/>
  <c r="J696" i="1" a="1"/>
  <c r="J696" i="1" s="1"/>
  <c r="Q696" i="1" a="1"/>
  <c r="Q696" i="1" s="1"/>
  <c r="H696" i="1" a="1"/>
  <c r="H696" i="1"/>
  <c r="P688" i="1" a="1"/>
  <c r="P688" i="1" s="1"/>
  <c r="P697" i="1" a="1"/>
  <c r="P697" i="1"/>
  <c r="P696" i="1" a="1"/>
  <c r="P696" i="1" s="1"/>
  <c r="Q688" i="1" a="1"/>
  <c r="Q688" i="1"/>
  <c r="H697" i="1" a="1"/>
  <c r="H697" i="1" s="1"/>
  <c r="O696" i="1" a="1"/>
  <c r="O696" i="1" s="1"/>
  <c r="O687" i="1" a="1"/>
  <c r="O687" i="1" s="1"/>
  <c r="P685" i="1" a="1"/>
  <c r="P685" i="1" s="1"/>
  <c r="G683" i="1" a="1"/>
  <c r="G683" i="1" s="1"/>
  <c r="N687" i="1" a="1"/>
  <c r="N687" i="1" s="1"/>
  <c r="N683" i="1" a="1"/>
  <c r="N683" i="1"/>
  <c r="J682" i="1" a="1"/>
  <c r="J682" i="1"/>
  <c r="G687" i="1" a="1"/>
  <c r="G687" i="1" s="1"/>
  <c r="O685" i="1" a="1"/>
  <c r="O685" i="1" s="1"/>
  <c r="L688" i="1" a="1"/>
  <c r="L688" i="1"/>
  <c r="K688" i="1" a="1"/>
  <c r="K688" i="1"/>
  <c r="O682" i="1" a="1"/>
  <c r="O682" i="1" s="1"/>
  <c r="J688" i="1" a="1"/>
  <c r="J688" i="1" s="1"/>
  <c r="P682" i="1" a="1"/>
  <c r="P682" i="1"/>
  <c r="M682" i="1" a="1"/>
  <c r="M682" i="1" s="1"/>
  <c r="L682" i="1" a="1"/>
  <c r="L682" i="1"/>
  <c r="I688" i="1" a="1"/>
  <c r="I688" i="1" s="1"/>
  <c r="H688" i="1" a="1"/>
  <c r="H688" i="1" s="1"/>
  <c r="G688" i="1" a="1"/>
  <c r="G688" i="1" s="1"/>
  <c r="F688" i="1" a="1"/>
  <c r="F688" i="1"/>
  <c r="J687" i="1" a="1"/>
  <c r="J687" i="1"/>
  <c r="Q685" i="1" a="1"/>
  <c r="Q685" i="1"/>
  <c r="Q687" i="1" a="1"/>
  <c r="Q687" i="1" s="1"/>
  <c r="L683" i="1" a="1"/>
  <c r="L683" i="1"/>
  <c r="P687" i="1" a="1"/>
  <c r="P687" i="1" s="1"/>
  <c r="M687" i="1" a="1"/>
  <c r="M687" i="1" s="1"/>
  <c r="J685" i="1" a="1"/>
  <c r="J685" i="1"/>
  <c r="H687" i="1" a="1"/>
  <c r="H687" i="1" s="1"/>
  <c r="F687" i="1" a="1"/>
  <c r="F687" i="1"/>
  <c r="N682" i="1" a="1"/>
  <c r="N682" i="1" s="1"/>
  <c r="H682" i="1" a="1"/>
  <c r="H682" i="1"/>
  <c r="F682" i="1" a="1"/>
  <c r="F682" i="1" s="1"/>
  <c r="P683" i="1" a="1"/>
  <c r="P683" i="1" s="1"/>
  <c r="I683" i="1" a="1"/>
  <c r="I683" i="1"/>
  <c r="M685" i="1" a="1"/>
  <c r="M685" i="1"/>
  <c r="F685" i="1" a="1"/>
  <c r="F685" i="1"/>
  <c r="I682" i="1" a="1"/>
  <c r="I682" i="1"/>
  <c r="H685" i="1" a="1"/>
  <c r="H685" i="1" s="1"/>
  <c r="L687" i="1" a="1"/>
  <c r="L687" i="1"/>
  <c r="K687" i="1" a="1"/>
  <c r="K687" i="1"/>
  <c r="N685" i="1" a="1"/>
  <c r="N685" i="1"/>
  <c r="I687" i="1" a="1"/>
  <c r="I687" i="1" s="1"/>
  <c r="Q683" i="1" a="1"/>
  <c r="Q683" i="1" s="1"/>
  <c r="F683" i="1" a="1"/>
  <c r="F683" i="1"/>
  <c r="L685" i="1" a="1"/>
  <c r="L685" i="1"/>
  <c r="K685" i="1" a="1"/>
  <c r="K685" i="1"/>
  <c r="Q682" i="1" a="1"/>
  <c r="Q682" i="1" s="1"/>
  <c r="H683" i="1" a="1"/>
  <c r="H683" i="1"/>
  <c r="O683" i="1" a="1"/>
  <c r="O683" i="1"/>
  <c r="I685" i="1" a="1"/>
  <c r="I685" i="1"/>
  <c r="G685" i="1" a="1"/>
  <c r="G685" i="1"/>
  <c r="M683" i="1" a="1"/>
  <c r="M683" i="1"/>
  <c r="K683" i="1" a="1"/>
  <c r="K683" i="1"/>
  <c r="J683" i="1" a="1"/>
  <c r="J683" i="1" s="1"/>
  <c r="G682" i="1" a="1"/>
  <c r="G682" i="1" s="1"/>
  <c r="K682" i="1" a="1"/>
  <c r="K682" i="1" s="1"/>
  <c r="J681" i="1" a="1"/>
  <c r="J681" i="1"/>
  <c r="H681" i="1" a="1"/>
  <c r="H681" i="1" s="1"/>
  <c r="M681" i="1" a="1"/>
  <c r="M681" i="1" s="1"/>
  <c r="Q681" i="1" a="1"/>
  <c r="Q681" i="1" s="1"/>
  <c r="P681" i="1" a="1"/>
  <c r="P681" i="1" s="1"/>
  <c r="N681" i="1" a="1"/>
  <c r="N681" i="1"/>
  <c r="K681" i="1" a="1"/>
  <c r="K681" i="1"/>
  <c r="F681" i="1" a="1"/>
  <c r="F681" i="1"/>
  <c r="I681" i="1" a="1"/>
  <c r="I681" i="1"/>
  <c r="O681" i="1" a="1"/>
  <c r="O681" i="1"/>
  <c r="L681" i="1" a="1"/>
  <c r="L681" i="1" s="1"/>
  <c r="G681" i="1" a="1"/>
  <c r="G681" i="1"/>
  <c r="J666" i="1" a="1"/>
  <c r="J666" i="1"/>
  <c r="G665" i="1" a="1"/>
  <c r="G665" i="1"/>
  <c r="P664" i="1" a="1"/>
  <c r="P664" i="1"/>
  <c r="G666" i="1" a="1"/>
  <c r="G666" i="1" s="1"/>
  <c r="F666" i="1" a="1"/>
  <c r="F666" i="1" s="1"/>
  <c r="K664" i="1" a="1"/>
  <c r="K664" i="1"/>
  <c r="I666" i="1" a="1"/>
  <c r="I666" i="1" s="1"/>
  <c r="N664" i="1" a="1"/>
  <c r="N664" i="1" s="1"/>
  <c r="J664" i="1" a="1"/>
  <c r="J664" i="1"/>
  <c r="H664" i="1" a="1"/>
  <c r="H664" i="1"/>
  <c r="H666" i="1" a="1"/>
  <c r="H666" i="1"/>
  <c r="L664" i="1" a="1"/>
  <c r="L664" i="1"/>
  <c r="P666" i="1" a="1"/>
  <c r="P666" i="1" s="1"/>
  <c r="O666" i="1" a="1"/>
  <c r="O666" i="1"/>
  <c r="M665" i="1" a="1"/>
  <c r="M665" i="1" s="1"/>
  <c r="H665" i="1" a="1"/>
  <c r="H665" i="1" s="1"/>
  <c r="O664" i="1" a="1"/>
  <c r="O664" i="1" s="1"/>
  <c r="M666" i="1" a="1"/>
  <c r="M666" i="1" s="1"/>
  <c r="P665" i="1" a="1"/>
  <c r="P665" i="1"/>
  <c r="K665" i="1" a="1"/>
  <c r="K665" i="1" s="1"/>
  <c r="Q665" i="1" a="1"/>
  <c r="Q665" i="1" s="1"/>
  <c r="O665" i="1" a="1"/>
  <c r="O665" i="1"/>
  <c r="G664" i="1" a="1"/>
  <c r="G664" i="1" s="1"/>
  <c r="J665" i="1" a="1"/>
  <c r="J665" i="1"/>
  <c r="N665" i="1" a="1"/>
  <c r="N665" i="1"/>
  <c r="Q664" i="1" a="1"/>
  <c r="Q664" i="1"/>
  <c r="L665" i="1" a="1"/>
  <c r="L665" i="1"/>
  <c r="I665" i="1" a="1"/>
  <c r="I665" i="1" s="1"/>
  <c r="I664" i="1" a="1"/>
  <c r="I664" i="1"/>
  <c r="F665" i="1" a="1"/>
  <c r="F665" i="1"/>
  <c r="Q666" i="1" a="1"/>
  <c r="Q666" i="1"/>
  <c r="N666" i="1" a="1"/>
  <c r="N666" i="1"/>
  <c r="K666" i="1" a="1"/>
  <c r="K666" i="1"/>
  <c r="L666" i="1" a="1"/>
  <c r="L666" i="1" s="1"/>
  <c r="M664" i="1" a="1"/>
  <c r="M664" i="1" s="1"/>
  <c r="F664" i="1" a="1"/>
  <c r="F664" i="1" s="1"/>
  <c r="N653" i="1" a="1"/>
  <c r="N653" i="1"/>
  <c r="H652" i="1" a="1"/>
  <c r="H652" i="1" s="1"/>
  <c r="K652" i="1" a="1"/>
  <c r="K652" i="1"/>
  <c r="P652" i="1" a="1"/>
  <c r="P652" i="1" s="1"/>
  <c r="J653" i="1" a="1"/>
  <c r="J653" i="1" s="1"/>
  <c r="F653" i="1" a="1"/>
  <c r="F653" i="1" s="1"/>
  <c r="O652" i="1" a="1"/>
  <c r="O652" i="1"/>
  <c r="M652" i="1" a="1"/>
  <c r="M652" i="1"/>
  <c r="L652" i="1" a="1"/>
  <c r="L652" i="1" s="1"/>
  <c r="G653" i="1" a="1"/>
  <c r="G653" i="1" s="1"/>
  <c r="Q653" i="1" a="1"/>
  <c r="Q653" i="1" s="1"/>
  <c r="N652" i="1" a="1"/>
  <c r="N652" i="1" s="1"/>
  <c r="M653" i="1" a="1"/>
  <c r="M653" i="1" s="1"/>
  <c r="P653" i="1" a="1"/>
  <c r="P653" i="1"/>
  <c r="O653" i="1" a="1"/>
  <c r="O653" i="1"/>
  <c r="J652" i="1" a="1"/>
  <c r="J652" i="1" s="1"/>
  <c r="L653" i="1" a="1"/>
  <c r="L653" i="1"/>
  <c r="Q652" i="1" a="1"/>
  <c r="Q652" i="1"/>
  <c r="I653" i="1" a="1"/>
  <c r="I653" i="1" s="1"/>
  <c r="I652" i="1" a="1"/>
  <c r="I652" i="1" s="1"/>
  <c r="K653" i="1" a="1"/>
  <c r="K653" i="1" s="1"/>
  <c r="H653" i="1" a="1"/>
  <c r="H653" i="1" s="1"/>
  <c r="L648" i="1" a="1"/>
  <c r="L648" i="1"/>
  <c r="J648" i="1" a="1"/>
  <c r="J648" i="1" s="1"/>
  <c r="H648" i="1" a="1"/>
  <c r="H648" i="1" s="1"/>
  <c r="K650" i="1" a="1"/>
  <c r="K650" i="1" s="1"/>
  <c r="I650" i="1" a="1"/>
  <c r="I650" i="1" s="1"/>
  <c r="H650" i="1" a="1"/>
  <c r="H650" i="1" s="1"/>
  <c r="F649" i="1" a="1"/>
  <c r="F649" i="1" s="1"/>
  <c r="G650" i="1" a="1"/>
  <c r="G650" i="1" s="1"/>
  <c r="Q649" i="1" a="1"/>
  <c r="Q649" i="1"/>
  <c r="Q648" i="1" a="1"/>
  <c r="Q648" i="1" s="1"/>
  <c r="J649" i="1" a="1"/>
  <c r="J649" i="1"/>
  <c r="P649" i="1" a="1"/>
  <c r="P649" i="1" s="1"/>
  <c r="K648" i="1" a="1"/>
  <c r="K648" i="1" s="1"/>
  <c r="N648" i="1" a="1"/>
  <c r="N648" i="1"/>
  <c r="L647" i="1" a="1"/>
  <c r="L647" i="1" s="1"/>
  <c r="I649" i="1" a="1"/>
  <c r="I649" i="1"/>
  <c r="F650" i="1" a="1"/>
  <c r="F650" i="1" s="1"/>
  <c r="P647" i="1" a="1"/>
  <c r="P647" i="1" s="1"/>
  <c r="P648" i="1" a="1"/>
  <c r="P648" i="1" s="1"/>
  <c r="M648" i="1" a="1"/>
  <c r="M648" i="1"/>
  <c r="N647" i="1" a="1"/>
  <c r="N647" i="1"/>
  <c r="M647" i="1" a="1"/>
  <c r="M647" i="1"/>
  <c r="F648" i="1" a="1"/>
  <c r="F648" i="1"/>
  <c r="G652" i="1" a="1"/>
  <c r="G652" i="1" s="1"/>
  <c r="F652" i="1" a="1"/>
  <c r="F652" i="1"/>
  <c r="O647" i="1" a="1"/>
  <c r="O647" i="1"/>
  <c r="J647" i="1" a="1"/>
  <c r="J647" i="1" s="1"/>
  <c r="Q650" i="1" a="1"/>
  <c r="Q650" i="1" s="1"/>
  <c r="I648" i="1" a="1"/>
  <c r="I648" i="1" s="1"/>
  <c r="N650" i="1" a="1"/>
  <c r="N650" i="1" s="1"/>
  <c r="L650" i="1" a="1"/>
  <c r="L650" i="1"/>
  <c r="G648" i="1" a="1"/>
  <c r="G648" i="1" s="1"/>
  <c r="J650" i="1" a="1"/>
  <c r="J650" i="1" s="1"/>
  <c r="N649" i="1" a="1"/>
  <c r="N649" i="1"/>
  <c r="G649" i="1" a="1"/>
  <c r="G649" i="1" s="1"/>
  <c r="O648" i="1" a="1"/>
  <c r="O648" i="1" s="1"/>
  <c r="K647" i="1" a="1"/>
  <c r="K647" i="1" s="1"/>
  <c r="L649" i="1" a="1"/>
  <c r="L649" i="1" s="1"/>
  <c r="P650" i="1" a="1"/>
  <c r="P650" i="1"/>
  <c r="O650" i="1" a="1"/>
  <c r="O650" i="1" s="1"/>
  <c r="M650" i="1" a="1"/>
  <c r="M650" i="1"/>
  <c r="O649" i="1" a="1"/>
  <c r="O649" i="1" s="1"/>
  <c r="H649" i="1" a="1"/>
  <c r="H649" i="1"/>
  <c r="M649" i="1" a="1"/>
  <c r="M649" i="1" s="1"/>
  <c r="K649" i="1" a="1"/>
  <c r="K649" i="1" s="1"/>
  <c r="Q647" i="1" a="1"/>
  <c r="Q647" i="1"/>
  <c r="N645" i="1" a="1"/>
  <c r="N645" i="1" s="1"/>
  <c r="F645" i="1" a="1"/>
  <c r="F645" i="1"/>
  <c r="L643" i="1" a="1"/>
  <c r="L643" i="1"/>
  <c r="O642" i="1" a="1"/>
  <c r="O642" i="1"/>
  <c r="O643" i="1" a="1"/>
  <c r="O643" i="1" s="1"/>
  <c r="Q642" i="1" a="1"/>
  <c r="Q642" i="1"/>
  <c r="Q645" i="1" a="1"/>
  <c r="Q645" i="1"/>
  <c r="J643" i="1" a="1"/>
  <c r="J643" i="1" s="1"/>
  <c r="G645" i="1" a="1"/>
  <c r="G645" i="1"/>
  <c r="I647" i="1" a="1"/>
  <c r="I647" i="1"/>
  <c r="H647" i="1" a="1"/>
  <c r="H647" i="1" s="1"/>
  <c r="G647" i="1" a="1"/>
  <c r="G647" i="1" s="1"/>
  <c r="I645" i="1" a="1"/>
  <c r="I645" i="1" s="1"/>
  <c r="N643" i="1" a="1"/>
  <c r="N643" i="1" s="1"/>
  <c r="N642" i="1" a="1"/>
  <c r="N642" i="1" s="1"/>
  <c r="I643" i="1" a="1"/>
  <c r="I643" i="1"/>
  <c r="O645" i="1" a="1"/>
  <c r="O645" i="1"/>
  <c r="L645" i="1" a="1"/>
  <c r="L645" i="1" s="1"/>
  <c r="F643" i="1" a="1"/>
  <c r="F643" i="1" s="1"/>
  <c r="P642" i="1" a="1"/>
  <c r="P642" i="1" s="1"/>
  <c r="M643" i="1" a="1"/>
  <c r="M643" i="1" s="1"/>
  <c r="H645" i="1" a="1"/>
  <c r="H645" i="1" s="1"/>
  <c r="J645" i="1" a="1"/>
  <c r="J645" i="1"/>
  <c r="Q643" i="1" a="1"/>
  <c r="Q643" i="1" s="1"/>
  <c r="P643" i="1" a="1"/>
  <c r="P643" i="1"/>
  <c r="K643" i="1" a="1"/>
  <c r="K643" i="1"/>
  <c r="H643" i="1" a="1"/>
  <c r="H643" i="1" s="1"/>
  <c r="G643" i="1" a="1"/>
  <c r="G643" i="1" s="1"/>
  <c r="F647" i="1" a="1"/>
  <c r="F647" i="1" s="1"/>
  <c r="P645" i="1" a="1"/>
  <c r="P645" i="1"/>
  <c r="M645" i="1" a="1"/>
  <c r="M645" i="1" s="1"/>
  <c r="K645" i="1" a="1"/>
  <c r="K645" i="1"/>
  <c r="M642" i="1" a="1"/>
  <c r="M642" i="1"/>
  <c r="L642" i="1" a="1"/>
  <c r="L642" i="1"/>
  <c r="H642" i="1" a="1"/>
  <c r="H642" i="1" s="1"/>
  <c r="G642" i="1" a="1"/>
  <c r="G642" i="1"/>
  <c r="K642" i="1" a="1"/>
  <c r="K642" i="1"/>
  <c r="J642" i="1" a="1"/>
  <c r="J642" i="1" s="1"/>
  <c r="I642" i="1" a="1"/>
  <c r="I642" i="1"/>
  <c r="F642" i="1" a="1"/>
  <c r="F642" i="1" s="1"/>
  <c r="L640" i="1" a="1"/>
  <c r="L640" i="1" s="1"/>
  <c r="O639" i="1" a="1"/>
  <c r="O639" i="1" s="1"/>
  <c r="I639" i="1" a="1"/>
  <c r="I639" i="1" s="1"/>
  <c r="F639" i="1" a="1"/>
  <c r="F639" i="1"/>
  <c r="Q638" i="1" a="1"/>
  <c r="Q638" i="1"/>
  <c r="L638" i="1" a="1"/>
  <c r="L638" i="1" s="1"/>
  <c r="N638" i="1" a="1"/>
  <c r="N638" i="1" s="1"/>
  <c r="P640" i="1" a="1"/>
  <c r="P640" i="1" s="1"/>
  <c r="N640" i="1" a="1"/>
  <c r="N640" i="1" s="1"/>
  <c r="K640" i="1" a="1"/>
  <c r="K640" i="1" s="1"/>
  <c r="L639" i="1" a="1"/>
  <c r="L639" i="1" s="1"/>
  <c r="K638" i="1" a="1"/>
  <c r="K638" i="1" s="1"/>
  <c r="H640" i="1" a="1"/>
  <c r="H640" i="1"/>
  <c r="P638" i="1" a="1"/>
  <c r="P638" i="1" s="1"/>
  <c r="F640" i="1" a="1"/>
  <c r="F640" i="1"/>
  <c r="Q639" i="1" a="1"/>
  <c r="Q639" i="1" s="1"/>
  <c r="M639" i="1" a="1"/>
  <c r="M639" i="1" s="1"/>
  <c r="J639" i="1" a="1"/>
  <c r="J639" i="1" s="1"/>
  <c r="P639" i="1" a="1"/>
  <c r="P639" i="1"/>
  <c r="G639" i="1" a="1"/>
  <c r="G639" i="1"/>
  <c r="J638" i="1" a="1"/>
  <c r="J638" i="1" s="1"/>
  <c r="G640" i="1" a="1"/>
  <c r="G640" i="1"/>
  <c r="H639" i="1" a="1"/>
  <c r="H639" i="1"/>
  <c r="M638" i="1" a="1"/>
  <c r="M638" i="1"/>
  <c r="I640" i="1" a="1"/>
  <c r="I640" i="1" s="1"/>
  <c r="O640" i="1" a="1"/>
  <c r="O640" i="1"/>
  <c r="O638" i="1" a="1"/>
  <c r="O638" i="1"/>
  <c r="N639" i="1" a="1"/>
  <c r="N639" i="1" s="1"/>
  <c r="Q640" i="1" a="1"/>
  <c r="Q640" i="1" s="1"/>
  <c r="K639" i="1" a="1"/>
  <c r="K639" i="1"/>
  <c r="M640" i="1" a="1"/>
  <c r="M640" i="1" s="1"/>
  <c r="J640" i="1" a="1"/>
  <c r="J640" i="1" s="1"/>
  <c r="H635" i="1" a="1"/>
  <c r="H635" i="1" s="1"/>
  <c r="G637" i="1" a="1"/>
  <c r="G637" i="1"/>
  <c r="O635" i="1" a="1"/>
  <c r="O635" i="1"/>
  <c r="P635" i="1" a="1"/>
  <c r="P635" i="1" s="1"/>
  <c r="G635" i="1" a="1"/>
  <c r="G635" i="1" s="1"/>
  <c r="H637" i="1" a="1"/>
  <c r="H637" i="1" s="1"/>
  <c r="L637" i="1" a="1"/>
  <c r="L637" i="1" s="1"/>
  <c r="F638" i="1" a="1"/>
  <c r="F638" i="1" s="1"/>
  <c r="J635" i="1" a="1"/>
  <c r="J635" i="1" s="1"/>
  <c r="M637" i="1" a="1"/>
  <c r="M637" i="1" s="1"/>
  <c r="M635" i="1" a="1"/>
  <c r="M635" i="1"/>
  <c r="F637" i="1" a="1"/>
  <c r="F637" i="1"/>
  <c r="I638" i="1" a="1"/>
  <c r="I638" i="1" s="1"/>
  <c r="H638" i="1" a="1"/>
  <c r="H638" i="1"/>
  <c r="G638" i="1" a="1"/>
  <c r="G638" i="1" s="1"/>
  <c r="N637" i="1" a="1"/>
  <c r="N637" i="1" s="1"/>
  <c r="N635" i="1" a="1"/>
  <c r="N635" i="1"/>
  <c r="Q635" i="1" a="1"/>
  <c r="Q635" i="1"/>
  <c r="L635" i="1" a="1"/>
  <c r="L635" i="1"/>
  <c r="K635" i="1" a="1"/>
  <c r="K635" i="1"/>
  <c r="I635" i="1" a="1"/>
  <c r="I635" i="1"/>
  <c r="F635" i="1" a="1"/>
  <c r="F635" i="1"/>
  <c r="Q637" i="1" a="1"/>
  <c r="Q637" i="1" s="1"/>
  <c r="P637" i="1" a="1"/>
  <c r="P637" i="1"/>
  <c r="O637" i="1" a="1"/>
  <c r="O637" i="1"/>
  <c r="K637" i="1" a="1"/>
  <c r="K637" i="1" s="1"/>
  <c r="J637" i="1" a="1"/>
  <c r="J637" i="1" s="1"/>
  <c r="I637" i="1" a="1"/>
  <c r="I637" i="1"/>
  <c r="O633" i="1" a="1"/>
  <c r="O633" i="1"/>
  <c r="L632" i="1" a="1"/>
  <c r="L632" i="1" s="1"/>
  <c r="N632" i="1" a="1"/>
  <c r="N632" i="1" s="1"/>
  <c r="Q633" i="1" a="1"/>
  <c r="Q633" i="1"/>
  <c r="L633" i="1" a="1"/>
  <c r="L633" i="1" s="1"/>
  <c r="Q632" i="1" a="1"/>
  <c r="Q632" i="1"/>
  <c r="I633" i="1" a="1"/>
  <c r="I633" i="1" s="1"/>
  <c r="P633" i="1" a="1"/>
  <c r="P633" i="1" s="1"/>
  <c r="H633" i="1" a="1"/>
  <c r="H633" i="1" s="1"/>
  <c r="K632" i="1" a="1"/>
  <c r="K632" i="1" s="1"/>
  <c r="H632" i="1" a="1"/>
  <c r="H632" i="1" s="1"/>
  <c r="N633" i="1" a="1"/>
  <c r="N633" i="1" s="1"/>
  <c r="M633" i="1" a="1"/>
  <c r="M633" i="1"/>
  <c r="K633" i="1" a="1"/>
  <c r="K633" i="1" s="1"/>
  <c r="F633" i="1" a="1"/>
  <c r="F633" i="1"/>
  <c r="J633" i="1" a="1"/>
  <c r="J633" i="1" s="1"/>
  <c r="G633" i="1" a="1"/>
  <c r="G633" i="1" s="1"/>
  <c r="P632" i="1" a="1"/>
  <c r="P632" i="1" s="1"/>
  <c r="I632" i="1" a="1"/>
  <c r="I632" i="1" s="1"/>
  <c r="M632" i="1" a="1"/>
  <c r="M632" i="1"/>
  <c r="J632" i="1" a="1"/>
  <c r="J632" i="1"/>
  <c r="G632" i="1" a="1"/>
  <c r="G632" i="1"/>
  <c r="O632" i="1" a="1"/>
  <c r="O632" i="1"/>
  <c r="L630" i="1" a="1"/>
  <c r="L630" i="1"/>
  <c r="Q628" i="1" a="1"/>
  <c r="Q628" i="1" s="1"/>
  <c r="Q629" i="1" a="1"/>
  <c r="Q629" i="1"/>
  <c r="H630" i="1" a="1"/>
  <c r="H630" i="1"/>
  <c r="J630" i="1" a="1"/>
  <c r="J630" i="1" s="1"/>
  <c r="G630" i="1" a="1"/>
  <c r="G630" i="1"/>
  <c r="F632" i="1" a="1"/>
  <c r="F632" i="1"/>
  <c r="K630" i="1" a="1"/>
  <c r="K630" i="1" s="1"/>
  <c r="M629" i="1" a="1"/>
  <c r="M629" i="1" s="1"/>
  <c r="Q630" i="1" a="1"/>
  <c r="Q630" i="1" s="1"/>
  <c r="N629" i="1" a="1"/>
  <c r="N629" i="1" s="1"/>
  <c r="P630" i="1" a="1"/>
  <c r="P630" i="1"/>
  <c r="O630" i="1" a="1"/>
  <c r="O630" i="1" s="1"/>
  <c r="N630" i="1" a="1"/>
  <c r="N630" i="1" s="1"/>
  <c r="M630" i="1" a="1"/>
  <c r="M630" i="1" s="1"/>
  <c r="I630" i="1" a="1"/>
  <c r="I630" i="1" s="1"/>
  <c r="P628" i="1" a="1"/>
  <c r="P628" i="1" s="1"/>
  <c r="F630" i="1" a="1"/>
  <c r="F630" i="1"/>
  <c r="P629" i="1" a="1"/>
  <c r="P629" i="1"/>
  <c r="O629" i="1" a="1"/>
  <c r="O629" i="1" s="1"/>
  <c r="F629" i="1" a="1"/>
  <c r="F629" i="1"/>
  <c r="J629" i="1" a="1"/>
  <c r="J629" i="1" s="1"/>
  <c r="H629" i="1" a="1"/>
  <c r="H629" i="1" s="1"/>
  <c r="L629" i="1" a="1"/>
  <c r="L629" i="1" s="1"/>
  <c r="I629" i="1" a="1"/>
  <c r="I629" i="1"/>
  <c r="K629" i="1" a="1"/>
  <c r="K629" i="1"/>
  <c r="G629" i="1" a="1"/>
  <c r="G629" i="1" s="1"/>
  <c r="O1709" i="1" a="1"/>
  <c r="O1709" i="1"/>
  <c r="H1709" i="1" a="1"/>
  <c r="H1709" i="1"/>
  <c r="Q1708" i="1" a="1"/>
  <c r="Q1708" i="1"/>
  <c r="Q1709" i="1" a="1"/>
  <c r="Q1709" i="1" s="1"/>
  <c r="K1709" i="1" a="1"/>
  <c r="K1709" i="1"/>
  <c r="O1708" i="1" a="1"/>
  <c r="O1708" i="1"/>
  <c r="F1708" i="1" a="1"/>
  <c r="F1708" i="1" s="1"/>
  <c r="G1709" i="1" a="1"/>
  <c r="G1709" i="1"/>
  <c r="J1708" i="1" a="1"/>
  <c r="J1708" i="1"/>
  <c r="P1709" i="1" a="1"/>
  <c r="P1709" i="1" s="1"/>
  <c r="N1709" i="1" a="1"/>
  <c r="N1709" i="1" s="1"/>
  <c r="L1709" i="1" a="1"/>
  <c r="L1709" i="1" s="1"/>
  <c r="F1709" i="1" a="1"/>
  <c r="F1709" i="1" s="1"/>
  <c r="N1708" i="1" a="1"/>
  <c r="N1708" i="1"/>
  <c r="L1708" i="1" a="1"/>
  <c r="L1708" i="1" s="1"/>
  <c r="H1708" i="1" a="1"/>
  <c r="H1708" i="1" s="1"/>
  <c r="K1708" i="1" a="1"/>
  <c r="K1708" i="1" s="1"/>
  <c r="I1708" i="1" a="1"/>
  <c r="I1708" i="1" s="1"/>
  <c r="J1709" i="1" a="1"/>
  <c r="J1709" i="1" s="1"/>
  <c r="G1708" i="1" a="1"/>
  <c r="G1708" i="1" s="1"/>
  <c r="M1709" i="1" a="1"/>
  <c r="M1709" i="1"/>
  <c r="I1709" i="1" a="1"/>
  <c r="I1709" i="1" s="1"/>
  <c r="M1708" i="1" a="1"/>
  <c r="M1708" i="1"/>
  <c r="P1708" i="1" a="1"/>
  <c r="P1708" i="1" s="1"/>
  <c r="G2325" i="1" a="1"/>
  <c r="G2325" i="1" s="1"/>
  <c r="O2327" i="1" a="1"/>
  <c r="O2327" i="1" s="1"/>
  <c r="N2327" i="1" a="1"/>
  <c r="N2327" i="1"/>
  <c r="J2327" i="1" a="1"/>
  <c r="J2327" i="1"/>
  <c r="O2326" i="1" a="1"/>
  <c r="O2326" i="1" s="1"/>
  <c r="I2326" i="1" a="1"/>
  <c r="I2326" i="1"/>
  <c r="P2325" i="1" a="1"/>
  <c r="P2325" i="1"/>
  <c r="I2330" i="1" a="1"/>
  <c r="I2330" i="1"/>
  <c r="P2329" i="1" a="1"/>
  <c r="P2329" i="1" s="1"/>
  <c r="H2330" i="1" a="1"/>
  <c r="H2330" i="1"/>
  <c r="L2327" i="1" a="1"/>
  <c r="L2327" i="1"/>
  <c r="H2325" i="1" a="1"/>
  <c r="H2325" i="1" s="1"/>
  <c r="G2330" i="1" a="1"/>
  <c r="G2330" i="1"/>
  <c r="F2330" i="1" a="1"/>
  <c r="F2330" i="1"/>
  <c r="Q2329" i="1" a="1"/>
  <c r="Q2329" i="1" s="1"/>
  <c r="G2326" i="1" a="1"/>
  <c r="G2326" i="1"/>
  <c r="O2329" i="1" a="1"/>
  <c r="O2329" i="1" s="1"/>
  <c r="N2329" i="1" a="1"/>
  <c r="N2329" i="1" s="1"/>
  <c r="M2329" i="1" a="1"/>
  <c r="M2329" i="1"/>
  <c r="J2328" i="1" a="1"/>
  <c r="J2328" i="1" s="1"/>
  <c r="L2329" i="1" a="1"/>
  <c r="L2329" i="1" s="1"/>
  <c r="K2329" i="1" a="1"/>
  <c r="K2329" i="1" s="1"/>
  <c r="N2325" i="1" a="1"/>
  <c r="N2325" i="1" s="1"/>
  <c r="J2329" i="1" a="1"/>
  <c r="J2329" i="1" s="1"/>
  <c r="I2329" i="1" a="1"/>
  <c r="I2329" i="1" s="1"/>
  <c r="H2329" i="1" a="1"/>
  <c r="H2329" i="1"/>
  <c r="L2328" i="1" a="1"/>
  <c r="L2328" i="1" s="1"/>
  <c r="L2325" i="1" a="1"/>
  <c r="L2325" i="1"/>
  <c r="Q2326" i="1" a="1"/>
  <c r="Q2326" i="1" s="1"/>
  <c r="G2328" i="1" a="1"/>
  <c r="G2328" i="1" s="1"/>
  <c r="M2327" i="1" a="1"/>
  <c r="M2327" i="1" s="1"/>
  <c r="O2325" i="1" a="1"/>
  <c r="O2325" i="1"/>
  <c r="J2325" i="1" a="1"/>
  <c r="J2325" i="1"/>
  <c r="Q2325" i="1" a="1"/>
  <c r="Q2325" i="1"/>
  <c r="J2326" i="1" a="1"/>
  <c r="J2326" i="1"/>
  <c r="F2325" i="1" a="1"/>
  <c r="F2325" i="1"/>
  <c r="O2328" i="1" a="1"/>
  <c r="O2328" i="1"/>
  <c r="N2328" i="1" a="1"/>
  <c r="N2328" i="1" s="1"/>
  <c r="G2329" i="1" a="1"/>
  <c r="G2329" i="1"/>
  <c r="F2329" i="1" a="1"/>
  <c r="F2329" i="1"/>
  <c r="Q2328" i="1" a="1"/>
  <c r="Q2328" i="1" s="1"/>
  <c r="P2328" i="1" a="1"/>
  <c r="P2328" i="1"/>
  <c r="H2327" i="1" a="1"/>
  <c r="H2327" i="1" s="1"/>
  <c r="M2326" i="1" a="1"/>
  <c r="M2326" i="1" s="1"/>
  <c r="M2328" i="1" a="1"/>
  <c r="M2328" i="1"/>
  <c r="K2325" i="1" a="1"/>
  <c r="K2325" i="1" s="1"/>
  <c r="K2328" i="1" a="1"/>
  <c r="K2328" i="1" s="1"/>
  <c r="I2328" i="1" a="1"/>
  <c r="I2328" i="1"/>
  <c r="H2328" i="1" a="1"/>
  <c r="H2328" i="1" s="1"/>
  <c r="F2328" i="1" a="1"/>
  <c r="F2328" i="1" s="1"/>
  <c r="Q2327" i="1" a="1"/>
  <c r="Q2327" i="1" s="1"/>
  <c r="I2325" i="1" a="1"/>
  <c r="I2325" i="1" s="1"/>
  <c r="P2327" i="1" a="1"/>
  <c r="P2327" i="1" s="1"/>
  <c r="M2325" i="1" a="1"/>
  <c r="M2325" i="1" s="1"/>
  <c r="I2327" i="1" a="1"/>
  <c r="I2327" i="1"/>
  <c r="F2327" i="1" a="1"/>
  <c r="F2327" i="1" s="1"/>
  <c r="N2326" i="1" a="1"/>
  <c r="N2326" i="1" s="1"/>
  <c r="K2326" i="1" a="1"/>
  <c r="K2326" i="1"/>
  <c r="F2326" i="1" a="1"/>
  <c r="F2326" i="1" s="1"/>
  <c r="K2327" i="1" a="1"/>
  <c r="K2327" i="1" s="1"/>
  <c r="P2326" i="1" a="1"/>
  <c r="P2326" i="1"/>
  <c r="G2327" i="1" a="1"/>
  <c r="G2327" i="1"/>
  <c r="L2326" i="1" a="1"/>
  <c r="L2326" i="1"/>
  <c r="H2326" i="1" a="1"/>
  <c r="H2326" i="1"/>
  <c r="H2320" i="1" a="1"/>
  <c r="H2320" i="1" s="1"/>
  <c r="G2317" i="1" a="1"/>
  <c r="G2317" i="1"/>
  <c r="N2323" i="1" a="1"/>
  <c r="N2323" i="1" s="1"/>
  <c r="N2322" i="1" s="1" a="1"/>
  <c r="N2322" i="1" s="1"/>
  <c r="M2323" i="1" a="1"/>
  <c r="M2323" i="1" s="1"/>
  <c r="L2323" i="1" a="1"/>
  <c r="L2323" i="1" s="1"/>
  <c r="L2322" i="1" s="1" a="1"/>
  <c r="L2322" i="1" s="1"/>
  <c r="H2317" i="1" a="1"/>
  <c r="H2317" i="1" s="1"/>
  <c r="J2323" i="1" a="1"/>
  <c r="J2323" i="1" s="1"/>
  <c r="J2322" i="1" s="1" a="1"/>
  <c r="J2322" i="1" s="1"/>
  <c r="G2323" i="1" a="1"/>
  <c r="G2323" i="1" s="1"/>
  <c r="G2322" i="1" s="1" a="1"/>
  <c r="G2322" i="1" s="1"/>
  <c r="Q2322" i="1" a="1"/>
  <c r="Q2322" i="1" s="1"/>
  <c r="I2320" i="1" a="1"/>
  <c r="I2320" i="1" s="1"/>
  <c r="I2319" i="1" s="1" a="1"/>
  <c r="I2319" i="1" s="1"/>
  <c r="I2322" i="1" a="1"/>
  <c r="I2322" i="1" s="1"/>
  <c r="O2320" i="1" a="1"/>
  <c r="O2320" i="1" s="1"/>
  <c r="O2319" i="1" s="1" a="1"/>
  <c r="O2319" i="1" s="1"/>
  <c r="F2323" i="1" a="1"/>
  <c r="F2323" i="1" s="1"/>
  <c r="F2322" i="1" s="1" a="1"/>
  <c r="F2322" i="1" s="1"/>
  <c r="K2320" i="1" a="1"/>
  <c r="K2320" i="1"/>
  <c r="K2319" i="1" s="1" a="1"/>
  <c r="K2319" i="1" s="1"/>
  <c r="Q2317" i="1" a="1"/>
  <c r="Q2317" i="1"/>
  <c r="Q2319" i="1" a="1"/>
  <c r="Q2319" i="1"/>
  <c r="M2317" i="1" a="1"/>
  <c r="M2317" i="1" s="1"/>
  <c r="Q2320" i="1" a="1"/>
  <c r="Q2320" i="1"/>
  <c r="M2320" i="1" a="1"/>
  <c r="M2320" i="1"/>
  <c r="M2319" i="1" s="1" a="1"/>
  <c r="M2319" i="1" s="1"/>
  <c r="L2320" i="1" a="1"/>
  <c r="L2320" i="1"/>
  <c r="L2319" i="1" s="1" a="1"/>
  <c r="L2319" i="1" s="1"/>
  <c r="J2317" i="1" a="1"/>
  <c r="J2317" i="1"/>
  <c r="G2320" i="1" a="1"/>
  <c r="G2320" i="1"/>
  <c r="F2317" i="1" a="1"/>
  <c r="F2317" i="1" s="1"/>
  <c r="Q2323" i="1" a="1"/>
  <c r="Q2323" i="1"/>
  <c r="K2323" i="1" a="1"/>
  <c r="K2323" i="1"/>
  <c r="K2322" i="1" s="1" a="1"/>
  <c r="K2322" i="1" s="1"/>
  <c r="H2319" i="1" a="1"/>
  <c r="H2319" i="1" s="1"/>
  <c r="I2323" i="1" a="1"/>
  <c r="I2323" i="1" s="1"/>
  <c r="H2323" i="1" a="1"/>
  <c r="H2323" i="1" s="1"/>
  <c r="H2322" i="1" s="1" a="1"/>
  <c r="H2322" i="1" s="1"/>
  <c r="M2322" i="1" a="1"/>
  <c r="M2322" i="1" s="1"/>
  <c r="P2320" i="1" a="1"/>
  <c r="P2320" i="1" s="1"/>
  <c r="P2319" i="1" s="1" a="1"/>
  <c r="P2319" i="1" s="1"/>
  <c r="G2319" i="1" a="1"/>
  <c r="G2319" i="1" s="1"/>
  <c r="N2320" i="1" a="1"/>
  <c r="N2320" i="1" s="1"/>
  <c r="N2319" i="1" s="1" a="1"/>
  <c r="N2319" i="1" s="1"/>
  <c r="J2320" i="1" a="1"/>
  <c r="J2320" i="1" s="1"/>
  <c r="O2317" i="1" a="1"/>
  <c r="O2317" i="1" s="1"/>
  <c r="J2319" i="1" a="1"/>
  <c r="J2319" i="1" s="1"/>
  <c r="P2317" i="1" a="1"/>
  <c r="P2317" i="1" s="1"/>
  <c r="K2317" i="1" a="1"/>
  <c r="K2317" i="1"/>
  <c r="I2317" i="1" a="1"/>
  <c r="I2317" i="1" s="1"/>
  <c r="N2317" i="1" a="1"/>
  <c r="N2317" i="1" s="1"/>
  <c r="O2322" i="1" a="1"/>
  <c r="O2322" i="1" s="1"/>
  <c r="L2317" i="1" a="1"/>
  <c r="L2317" i="1"/>
  <c r="F2320" i="1" a="1"/>
  <c r="F2320" i="1" s="1"/>
  <c r="F2319" i="1" s="1" a="1"/>
  <c r="F2319" i="1" s="1"/>
  <c r="P2323" i="1" a="1"/>
  <c r="P2323" i="1"/>
  <c r="P2322" i="1" s="1" a="1"/>
  <c r="P2322" i="1" s="1"/>
  <c r="O2323" i="1" a="1"/>
  <c r="O2323" i="1"/>
  <c r="Q2316" i="1" a="1"/>
  <c r="Q2316" i="1" s="1"/>
  <c r="L2316" i="1" a="1"/>
  <c r="L2316" i="1"/>
  <c r="K2316" i="1" a="1"/>
  <c r="K2316" i="1" s="1"/>
  <c r="J2316" i="1" a="1"/>
  <c r="J2316" i="1"/>
  <c r="H2316" i="1" a="1"/>
  <c r="H2316" i="1" s="1"/>
  <c r="I2314" i="1" a="1"/>
  <c r="I2314" i="1"/>
  <c r="G2316" i="1" a="1"/>
  <c r="G2316" i="1" s="1"/>
  <c r="K2314" i="1" a="1"/>
  <c r="K2314" i="1" s="1"/>
  <c r="J2314" i="1" a="1"/>
  <c r="J2314" i="1" s="1"/>
  <c r="G2314" i="1" a="1"/>
  <c r="G2314" i="1" s="1"/>
  <c r="P2316" i="1" a="1"/>
  <c r="P2316" i="1" s="1"/>
  <c r="O2316" i="1" a="1"/>
  <c r="O2316" i="1" s="1"/>
  <c r="N2316" i="1" a="1"/>
  <c r="N2316" i="1" s="1"/>
  <c r="F2314" i="1" a="1"/>
  <c r="F2314" i="1" s="1"/>
  <c r="N2314" i="1" a="1"/>
  <c r="N2314" i="1" s="1"/>
  <c r="M2316" i="1" a="1"/>
  <c r="M2316" i="1" s="1"/>
  <c r="I2316" i="1" a="1"/>
  <c r="I2316" i="1" s="1"/>
  <c r="Q2314" i="1" a="1"/>
  <c r="Q2314" i="1"/>
  <c r="P2314" i="1" a="1"/>
  <c r="P2314" i="1" s="1"/>
  <c r="M2314" i="1" a="1"/>
  <c r="M2314" i="1"/>
  <c r="F2316" i="1" a="1"/>
  <c r="F2316" i="1" s="1"/>
  <c r="O2314" i="1" a="1"/>
  <c r="O2314" i="1"/>
  <c r="L2314" i="1" a="1"/>
  <c r="L2314" i="1" s="1"/>
  <c r="H2314" i="1" a="1"/>
  <c r="H2314" i="1"/>
  <c r="Q2049" i="1" a="1"/>
  <c r="Q2049" i="1"/>
  <c r="P2049" i="1" a="1"/>
  <c r="P2049" i="1" s="1"/>
  <c r="M2049" i="1" a="1"/>
  <c r="M2049" i="1"/>
  <c r="N2049" i="1" a="1"/>
  <c r="N2049" i="1"/>
  <c r="L2049" i="1" a="1"/>
  <c r="L2049" i="1"/>
  <c r="O2049" i="1" a="1"/>
  <c r="O2049" i="1" s="1"/>
  <c r="P2044" i="1" a="1"/>
  <c r="P2044" i="1" s="1"/>
  <c r="G2046" i="1" a="1"/>
  <c r="G2046" i="1" s="1"/>
  <c r="Q2044" i="1" a="1"/>
  <c r="Q2044" i="1" s="1"/>
  <c r="Q2045" i="1" a="1"/>
  <c r="Q2045" i="1"/>
  <c r="M2047" i="1" a="1"/>
  <c r="M2047" i="1" s="1"/>
  <c r="G2047" i="1" a="1"/>
  <c r="G2047" i="1"/>
  <c r="L2045" i="1" a="1"/>
  <c r="L2045" i="1" s="1"/>
  <c r="P2046" i="1" a="1"/>
  <c r="P2046" i="1"/>
  <c r="M2045" i="1" a="1"/>
  <c r="M2045" i="1" s="1"/>
  <c r="J2045" i="1" a="1"/>
  <c r="J2045" i="1" s="1"/>
  <c r="O2044" i="1" a="1"/>
  <c r="O2044" i="1" s="1"/>
  <c r="O2047" i="1" a="1"/>
  <c r="O2047" i="1" s="1"/>
  <c r="Q2048" i="1" a="1"/>
  <c r="Q2048" i="1" s="1"/>
  <c r="Q2047" i="1" a="1"/>
  <c r="Q2047" i="1" s="1"/>
  <c r="K2045" i="1" a="1"/>
  <c r="K2045" i="1" s="1"/>
  <c r="P2047" i="1" a="1"/>
  <c r="P2047" i="1"/>
  <c r="N2047" i="1" a="1"/>
  <c r="N2047" i="1"/>
  <c r="I2047" i="1" a="1"/>
  <c r="I2047" i="1" s="1"/>
  <c r="Q2046" i="1" a="1"/>
  <c r="Q2046" i="1" s="1"/>
  <c r="I2044" i="1" a="1"/>
  <c r="I2044" i="1"/>
  <c r="O2046" i="1" a="1"/>
  <c r="O2046" i="1" s="1"/>
  <c r="O2045" i="1" a="1"/>
  <c r="O2045" i="1"/>
  <c r="L2048" i="1" a="1"/>
  <c r="L2048" i="1" s="1"/>
  <c r="H2049" i="1" a="1"/>
  <c r="H2049" i="1"/>
  <c r="O2048" i="1" a="1"/>
  <c r="O2048" i="1" s="1"/>
  <c r="J2048" i="1" a="1"/>
  <c r="J2048" i="1"/>
  <c r="F2048" i="1" a="1"/>
  <c r="F2048" i="1"/>
  <c r="M2046" i="1" a="1"/>
  <c r="M2046" i="1" s="1"/>
  <c r="H2046" i="1" a="1"/>
  <c r="H2046" i="1" s="1"/>
  <c r="J2044" i="1" a="1"/>
  <c r="J2044" i="1" s="1"/>
  <c r="K2044" i="1" a="1"/>
  <c r="K2044" i="1" s="1"/>
  <c r="K2049" i="1" a="1"/>
  <c r="K2049" i="1"/>
  <c r="J2049" i="1" a="1"/>
  <c r="J2049" i="1"/>
  <c r="H2048" i="1" a="1"/>
  <c r="H2048" i="1"/>
  <c r="K2046" i="1" a="1"/>
  <c r="K2046" i="1" s="1"/>
  <c r="L2044" i="1" a="1"/>
  <c r="L2044" i="1"/>
  <c r="I2049" i="1" a="1"/>
  <c r="I2049" i="1" s="1"/>
  <c r="I2048" i="1" a="1"/>
  <c r="I2048" i="1" s="1"/>
  <c r="G2049" i="1" a="1"/>
  <c r="G2049" i="1" s="1"/>
  <c r="F2049" i="1" a="1"/>
  <c r="F2049" i="1" s="1"/>
  <c r="J2047" i="1" a="1"/>
  <c r="J2047" i="1" s="1"/>
  <c r="F2046" i="1" a="1"/>
  <c r="F2046" i="1" s="1"/>
  <c r="N2044" i="1" a="1"/>
  <c r="N2044" i="1" s="1"/>
  <c r="K2047" i="1" a="1"/>
  <c r="K2047" i="1" s="1"/>
  <c r="M2044" i="1" a="1"/>
  <c r="M2044" i="1"/>
  <c r="J2046" i="1" a="1"/>
  <c r="J2046" i="1"/>
  <c r="K2048" i="1" a="1"/>
  <c r="K2048" i="1" s="1"/>
  <c r="F2047" i="1" a="1"/>
  <c r="F2047" i="1" s="1"/>
  <c r="N2045" i="1" a="1"/>
  <c r="N2045" i="1" s="1"/>
  <c r="F2045" i="1" a="1"/>
  <c r="F2045" i="1" s="1"/>
  <c r="H2045" i="1" a="1"/>
  <c r="H2045" i="1" s="1"/>
  <c r="H2044" i="1" a="1"/>
  <c r="H2044" i="1"/>
  <c r="N2046" i="1" a="1"/>
  <c r="N2046" i="1"/>
  <c r="P2048" i="1" a="1"/>
  <c r="P2048" i="1"/>
  <c r="N2048" i="1" a="1"/>
  <c r="N2048" i="1"/>
  <c r="M2048" i="1" a="1"/>
  <c r="M2048" i="1"/>
  <c r="G2048" i="1" a="1"/>
  <c r="G2048" i="1" s="1"/>
  <c r="L2047" i="1" a="1"/>
  <c r="L2047" i="1" s="1"/>
  <c r="P2045" i="1" a="1"/>
  <c r="P2045" i="1" s="1"/>
  <c r="H2047" i="1" a="1"/>
  <c r="H2047" i="1" s="1"/>
  <c r="G2045" i="1" a="1"/>
  <c r="G2045" i="1" s="1"/>
  <c r="I2045" i="1" a="1"/>
  <c r="I2045" i="1" s="1"/>
  <c r="L2046" i="1" a="1"/>
  <c r="L2046" i="1" s="1"/>
  <c r="I2046" i="1" a="1"/>
  <c r="I2046" i="1" s="1"/>
  <c r="I2040" i="1" a="1"/>
  <c r="I2040" i="1" s="1"/>
  <c r="J2040" i="1" a="1"/>
  <c r="J2040" i="1" s="1"/>
  <c r="L2041" i="1" a="1"/>
  <c r="L2041" i="1" s="1"/>
  <c r="O2043" i="1" a="1"/>
  <c r="O2043" i="1"/>
  <c r="L2043" i="1" a="1"/>
  <c r="L2043" i="1" s="1"/>
  <c r="Q2041" i="1" a="1"/>
  <c r="Q2041" i="1" s="1"/>
  <c r="H2043" i="1" a="1"/>
  <c r="H2043" i="1" s="1"/>
  <c r="Q2042" i="1" a="1"/>
  <c r="Q2042" i="1" s="1"/>
  <c r="M2041" i="1" a="1"/>
  <c r="M2041" i="1" s="1"/>
  <c r="J2041" i="1" a="1"/>
  <c r="J2041" i="1"/>
  <c r="H2040" i="1" a="1"/>
  <c r="H2040" i="1"/>
  <c r="F2040" i="1" a="1"/>
  <c r="F2040" i="1"/>
  <c r="J2039" i="1" a="1"/>
  <c r="J2039" i="1"/>
  <c r="M2039" i="1" a="1"/>
  <c r="M2039" i="1"/>
  <c r="K2039" i="1" a="1"/>
  <c r="K2039" i="1"/>
  <c r="P2038" i="1" a="1"/>
  <c r="P2038" i="1"/>
  <c r="P2043" i="1" a="1"/>
  <c r="P2043" i="1"/>
  <c r="N2043" i="1" a="1"/>
  <c r="N2043" i="1"/>
  <c r="K2042" i="1" a="1"/>
  <c r="K2042" i="1" s="1"/>
  <c r="M2040" i="1" a="1"/>
  <c r="M2040" i="1"/>
  <c r="K2040" i="1" a="1"/>
  <c r="K2040" i="1" s="1"/>
  <c r="M2043" i="1" a="1"/>
  <c r="M2043" i="1"/>
  <c r="J2043" i="1" a="1"/>
  <c r="J2043" i="1" s="1"/>
  <c r="I2043" i="1" a="1"/>
  <c r="I2043" i="1" s="1"/>
  <c r="F2043" i="1" a="1"/>
  <c r="F2043" i="1"/>
  <c r="O2041" i="1" a="1"/>
  <c r="O2041" i="1" s="1"/>
  <c r="O2042" i="1" a="1"/>
  <c r="O2042" i="1"/>
  <c r="F2042" i="1" a="1"/>
  <c r="F2042" i="1"/>
  <c r="H2041" i="1" a="1"/>
  <c r="H2041" i="1"/>
  <c r="N2040" i="1" a="1"/>
  <c r="N2040" i="1"/>
  <c r="N2042" i="1" a="1"/>
  <c r="N2042" i="1"/>
  <c r="I2042" i="1" a="1"/>
  <c r="I2042" i="1"/>
  <c r="H2042" i="1" a="1"/>
  <c r="H2042" i="1"/>
  <c r="K2041" i="1" a="1"/>
  <c r="K2041" i="1" s="1"/>
  <c r="Q2040" i="1" a="1"/>
  <c r="Q2040" i="1" s="1"/>
  <c r="G2039" i="1" a="1"/>
  <c r="G2039" i="1" s="1"/>
  <c r="Q2038" i="1" a="1"/>
  <c r="Q2038" i="1" s="1"/>
  <c r="F2039" i="1" a="1"/>
  <c r="F2039" i="1" s="1"/>
  <c r="P2041" i="1" a="1"/>
  <c r="P2041" i="1"/>
  <c r="F2041" i="1" a="1"/>
  <c r="F2041" i="1"/>
  <c r="G2040" i="1" a="1"/>
  <c r="G2040" i="1" s="1"/>
  <c r="L2039" i="1" a="1"/>
  <c r="L2039" i="1"/>
  <c r="L2040" i="1" a="1"/>
  <c r="L2040" i="1"/>
  <c r="N2041" i="1" a="1"/>
  <c r="N2041" i="1" s="1"/>
  <c r="I2041" i="1" a="1"/>
  <c r="I2041" i="1"/>
  <c r="P2040" i="1" a="1"/>
  <c r="P2040" i="1"/>
  <c r="N2039" i="1" a="1"/>
  <c r="N2039" i="1"/>
  <c r="I2039" i="1" a="1"/>
  <c r="I2039" i="1" s="1"/>
  <c r="G2044" i="1" a="1"/>
  <c r="G2044" i="1" s="1"/>
  <c r="G2041" i="1" a="1"/>
  <c r="G2041" i="1"/>
  <c r="M2042" i="1" a="1"/>
  <c r="M2042" i="1" s="1"/>
  <c r="P2039" i="1" a="1"/>
  <c r="P2039" i="1" s="1"/>
  <c r="Q2039" i="1" a="1"/>
  <c r="Q2039" i="1"/>
  <c r="F2044" i="1" a="1"/>
  <c r="F2044" i="1" s="1"/>
  <c r="P2042" i="1" a="1"/>
  <c r="P2042" i="1"/>
  <c r="H2039" i="1" a="1"/>
  <c r="H2039" i="1" s="1"/>
  <c r="Q2043" i="1" a="1"/>
  <c r="Q2043" i="1"/>
  <c r="K2043" i="1" a="1"/>
  <c r="K2043" i="1"/>
  <c r="G2043" i="1" a="1"/>
  <c r="G2043" i="1" s="1"/>
  <c r="O2039" i="1" a="1"/>
  <c r="O2039" i="1"/>
  <c r="L2042" i="1" a="1"/>
  <c r="L2042" i="1"/>
  <c r="J2042" i="1" a="1"/>
  <c r="J2042" i="1"/>
  <c r="G2042" i="1" a="1"/>
  <c r="G2042" i="1" s="1"/>
  <c r="O2040" i="1" a="1"/>
  <c r="O2040" i="1" s="1"/>
  <c r="J2038" i="1" a="1"/>
  <c r="J2038" i="1"/>
  <c r="I2038" i="1" a="1"/>
  <c r="I2038" i="1" s="1"/>
  <c r="H2038" i="1" a="1"/>
  <c r="H2038" i="1" s="1"/>
  <c r="G2038" i="1" a="1"/>
  <c r="G2038" i="1"/>
  <c r="F2038" i="1" a="1"/>
  <c r="F2038" i="1" s="1"/>
  <c r="G2037" i="1" a="1"/>
  <c r="G2037" i="1"/>
  <c r="P2035" i="1" a="1"/>
  <c r="P2035" i="1" s="1"/>
  <c r="J2036" i="1" a="1"/>
  <c r="J2036" i="1"/>
  <c r="K2037" i="1" a="1"/>
  <c r="K2037" i="1"/>
  <c r="J2037" i="1" a="1"/>
  <c r="J2037" i="1" s="1"/>
  <c r="I2037" i="1" a="1"/>
  <c r="I2037" i="1"/>
  <c r="O2034" i="1" a="1"/>
  <c r="O2034" i="1"/>
  <c r="L2034" i="1" a="1"/>
  <c r="L2034" i="1" s="1"/>
  <c r="P2034" i="1" a="1"/>
  <c r="P2034" i="1"/>
  <c r="M2034" i="1" a="1"/>
  <c r="M2034" i="1" s="1"/>
  <c r="Q2034" i="1" a="1"/>
  <c r="Q2034" i="1" s="1"/>
  <c r="O2038" i="1" a="1"/>
  <c r="O2038" i="1"/>
  <c r="N2038" i="1" a="1"/>
  <c r="N2038" i="1" s="1"/>
  <c r="H2037" i="1" a="1"/>
  <c r="H2037" i="1"/>
  <c r="K2036" i="1" a="1"/>
  <c r="K2036" i="1" s="1"/>
  <c r="I2036" i="1" a="1"/>
  <c r="I2036" i="1"/>
  <c r="F2036" i="1" a="1"/>
  <c r="F2036" i="1" s="1"/>
  <c r="Q2036" i="1" a="1"/>
  <c r="Q2036" i="1"/>
  <c r="M2038" i="1" a="1"/>
  <c r="M2038" i="1"/>
  <c r="L2038" i="1" a="1"/>
  <c r="L2038" i="1" s="1"/>
  <c r="L2037" i="1" a="1"/>
  <c r="L2037" i="1"/>
  <c r="G2036" i="1" a="1"/>
  <c r="G2036" i="1" s="1"/>
  <c r="O2035" i="1" a="1"/>
  <c r="O2035" i="1" s="1"/>
  <c r="O2032" i="1" a="1"/>
  <c r="O2032" i="1" s="1"/>
  <c r="O2031" i="1" s="1" a="1"/>
  <c r="O2031" i="1" s="1"/>
  <c r="K2038" i="1" a="1"/>
  <c r="K2038" i="1" s="1"/>
  <c r="Q2037" i="1" a="1"/>
  <c r="Q2037" i="1" s="1"/>
  <c r="N2037" i="1" a="1"/>
  <c r="N2037" i="1"/>
  <c r="Q2035" i="1" a="1"/>
  <c r="Q2035" i="1" s="1"/>
  <c r="N2035" i="1" a="1"/>
  <c r="N2035" i="1"/>
  <c r="F2034" i="1" a="1"/>
  <c r="F2034" i="1" s="1"/>
  <c r="I2034" i="1" a="1"/>
  <c r="I2034" i="1"/>
  <c r="H2034" i="1" a="1"/>
  <c r="H2034" i="1" s="1"/>
  <c r="Q2032" i="1" a="1"/>
  <c r="Q2032" i="1" s="1"/>
  <c r="Q2031" i="1" s="1" a="1"/>
  <c r="Q2031" i="1" s="1"/>
  <c r="N2036" i="1" a="1"/>
  <c r="N2036" i="1"/>
  <c r="J2035" i="1" a="1"/>
  <c r="J2035" i="1" s="1"/>
  <c r="N2034" i="1" a="1"/>
  <c r="N2034" i="1" s="1"/>
  <c r="O2036" i="1" a="1"/>
  <c r="O2036" i="1" s="1"/>
  <c r="O2037" i="1" a="1"/>
  <c r="O2037" i="1" s="1"/>
  <c r="L2035" i="1" a="1"/>
  <c r="L2035" i="1" s="1"/>
  <c r="H2035" i="1" a="1"/>
  <c r="H2035" i="1"/>
  <c r="K2034" i="1" a="1"/>
  <c r="K2034" i="1" s="1"/>
  <c r="P2032" i="1" a="1"/>
  <c r="P2032" i="1"/>
  <c r="M2035" i="1" a="1"/>
  <c r="M2035" i="1" s="1"/>
  <c r="M2036" i="1" a="1"/>
  <c r="M2036" i="1"/>
  <c r="I2035" i="1" a="1"/>
  <c r="I2035" i="1" s="1"/>
  <c r="H2036" i="1" a="1"/>
  <c r="H2036" i="1"/>
  <c r="M2037" i="1" a="1"/>
  <c r="M2037" i="1" s="1"/>
  <c r="J2034" i="1" a="1"/>
  <c r="J2034" i="1" s="1"/>
  <c r="G2034" i="1" a="1"/>
  <c r="G2034" i="1"/>
  <c r="P2037" i="1" a="1"/>
  <c r="P2037" i="1" s="1"/>
  <c r="F2037" i="1" a="1"/>
  <c r="F2037" i="1"/>
  <c r="P2036" i="1" a="1"/>
  <c r="P2036" i="1" s="1"/>
  <c r="K2035" i="1" a="1"/>
  <c r="K2035" i="1" s="1"/>
  <c r="L2036" i="1" a="1"/>
  <c r="L2036" i="1"/>
  <c r="N2032" i="1" a="1"/>
  <c r="N2032" i="1" s="1"/>
  <c r="N2031" i="1" s="1" a="1"/>
  <c r="N2031" i="1" s="1"/>
  <c r="F2035" i="1" a="1"/>
  <c r="F2035" i="1" s="1"/>
  <c r="G2035" i="1" a="1"/>
  <c r="G2035" i="1" s="1"/>
  <c r="N2029" i="1" a="1"/>
  <c r="N2029" i="1" s="1"/>
  <c r="N2028" i="1" s="1" a="1"/>
  <c r="N2028" i="1" s="1"/>
  <c r="M2032" i="1" a="1"/>
  <c r="M2032" i="1" s="1"/>
  <c r="M2031" i="1" s="1" a="1"/>
  <c r="M2031" i="1" s="1"/>
  <c r="L2032" i="1" a="1"/>
  <c r="L2032" i="1" s="1"/>
  <c r="L2031" i="1" s="1" a="1"/>
  <c r="L2031" i="1" s="1"/>
  <c r="O2026" i="1" a="1"/>
  <c r="O2026" i="1" s="1"/>
  <c r="H2028" i="1" a="1"/>
  <c r="H2028" i="1" s="1"/>
  <c r="J2029" i="1" a="1"/>
  <c r="J2029" i="1" s="1"/>
  <c r="J2028" i="1" s="1" a="1"/>
  <c r="J2028" i="1" s="1"/>
  <c r="H2029" i="1" a="1"/>
  <c r="H2029" i="1"/>
  <c r="O2029" i="1" a="1"/>
  <c r="O2029" i="1" s="1"/>
  <c r="K2032" i="1" a="1"/>
  <c r="K2032" i="1"/>
  <c r="K2031" i="1" s="1" a="1"/>
  <c r="K2031" i="1" s="1"/>
  <c r="F2032" i="1" a="1"/>
  <c r="F2032" i="1"/>
  <c r="F2031" i="1" s="1" a="1"/>
  <c r="F2031" i="1" s="1"/>
  <c r="Q2029" i="1" a="1"/>
  <c r="Q2029" i="1" s="1"/>
  <c r="Q2028" i="1" s="1" a="1"/>
  <c r="Q2028" i="1" s="1"/>
  <c r="P2026" i="1" a="1"/>
  <c r="P2026" i="1" s="1"/>
  <c r="N2026" i="1" a="1"/>
  <c r="N2026" i="1" s="1"/>
  <c r="J2032" i="1" a="1"/>
  <c r="J2032" i="1" s="1"/>
  <c r="J2031" i="1" s="1" a="1"/>
  <c r="J2031" i="1" s="1"/>
  <c r="I2032" i="1" a="1"/>
  <c r="I2032" i="1" s="1"/>
  <c r="I2031" i="1" s="1" a="1"/>
  <c r="I2031" i="1" s="1"/>
  <c r="H2032" i="1" a="1"/>
  <c r="H2032" i="1" s="1"/>
  <c r="H2031" i="1" s="1" a="1"/>
  <c r="H2031" i="1" s="1"/>
  <c r="M2029" i="1" a="1"/>
  <c r="M2029" i="1" s="1"/>
  <c r="M2028" i="1" s="1" a="1"/>
  <c r="M2028" i="1" s="1"/>
  <c r="G2032" i="1" a="1"/>
  <c r="G2032" i="1" s="1"/>
  <c r="G2031" i="1" s="1" a="1"/>
  <c r="G2031" i="1" s="1"/>
  <c r="P2031" i="1" a="1"/>
  <c r="P2031" i="1" s="1"/>
  <c r="F2029" i="1" a="1"/>
  <c r="F2029" i="1" s="1"/>
  <c r="F2028" i="1" s="1" a="1"/>
  <c r="F2028" i="1" s="1"/>
  <c r="G2029" i="1" a="1"/>
  <c r="G2029" i="1" s="1"/>
  <c r="G2028" i="1" s="1" a="1"/>
  <c r="G2028" i="1" s="1"/>
  <c r="L2026" i="1" a="1"/>
  <c r="L2026" i="1" s="1"/>
  <c r="P2029" i="1" a="1"/>
  <c r="P2029" i="1" s="1"/>
  <c r="P2028" i="1" s="1" a="1"/>
  <c r="P2028" i="1" s="1"/>
  <c r="M2026" i="1" a="1"/>
  <c r="M2026" i="1" s="1"/>
  <c r="L2029" i="1" a="1"/>
  <c r="L2029" i="1" s="1"/>
  <c r="L2028" i="1" s="1" a="1"/>
  <c r="L2028" i="1" s="1"/>
  <c r="I2029" i="1" a="1"/>
  <c r="I2029" i="1" s="1"/>
  <c r="I2028" i="1" s="1" a="1"/>
  <c r="I2028" i="1" s="1"/>
  <c r="K2029" i="1" a="1"/>
  <c r="K2029" i="1" s="1"/>
  <c r="K2028" i="1" s="1" a="1"/>
  <c r="K2028" i="1" s="1"/>
  <c r="O2028" i="1" a="1"/>
  <c r="O2028" i="1" s="1"/>
  <c r="Q2026" i="1" a="1"/>
  <c r="Q2026" i="1" s="1"/>
  <c r="H2026" i="1" a="1"/>
  <c r="H2026" i="1"/>
  <c r="Q2025" i="1" a="1"/>
  <c r="Q2025" i="1" s="1"/>
  <c r="O2023" i="1" a="1"/>
  <c r="O2023" i="1"/>
  <c r="L2023" i="1" a="1"/>
  <c r="L2023" i="1" s="1"/>
  <c r="G2026" i="1" a="1"/>
  <c r="G2026" i="1" s="1"/>
  <c r="O2025" i="1" a="1"/>
  <c r="O2025" i="1" s="1"/>
  <c r="Q2023" i="1" a="1"/>
  <c r="Q2023" i="1" s="1"/>
  <c r="L2025" i="1" a="1"/>
  <c r="L2025" i="1" s="1"/>
  <c r="H2025" i="1" a="1"/>
  <c r="H2025" i="1" s="1"/>
  <c r="K2025" i="1" a="1"/>
  <c r="K2025" i="1" s="1"/>
  <c r="J2023" i="1" a="1"/>
  <c r="J2023" i="1" s="1"/>
  <c r="F2025" i="1" a="1"/>
  <c r="F2025" i="1" s="1"/>
  <c r="N2023" i="1" a="1"/>
  <c r="N2023" i="1" s="1"/>
  <c r="K2023" i="1" a="1"/>
  <c r="K2023" i="1"/>
  <c r="M2023" i="1" a="1"/>
  <c r="M2023" i="1"/>
  <c r="F2023" i="1" a="1"/>
  <c r="F2023" i="1" s="1"/>
  <c r="J2025" i="1" a="1"/>
  <c r="J2025" i="1" s="1"/>
  <c r="G2023" i="1" a="1"/>
  <c r="G2023" i="1" s="1"/>
  <c r="P2023" i="1" a="1"/>
  <c r="P2023" i="1" s="1"/>
  <c r="K2026" i="1" a="1"/>
  <c r="K2026" i="1" s="1"/>
  <c r="J2026" i="1" a="1"/>
  <c r="J2026" i="1" s="1"/>
  <c r="I2026" i="1" a="1"/>
  <c r="I2026" i="1" s="1"/>
  <c r="I2025" i="1" a="1"/>
  <c r="I2025" i="1" s="1"/>
  <c r="G2025" i="1" a="1"/>
  <c r="G2025" i="1" s="1"/>
  <c r="F2026" i="1" a="1"/>
  <c r="F2026" i="1" s="1"/>
  <c r="P2025" i="1" a="1"/>
  <c r="P2025" i="1" s="1"/>
  <c r="I2023" i="1" a="1"/>
  <c r="I2023" i="1" s="1"/>
  <c r="N2025" i="1" a="1"/>
  <c r="N2025" i="1"/>
  <c r="M2025" i="1" a="1"/>
  <c r="M2025" i="1"/>
  <c r="H2023" i="1" a="1"/>
  <c r="H2023" i="1" s="1"/>
  <c r="M2340" i="1" a="1"/>
  <c r="M2340" i="1" s="1"/>
  <c r="L2340" i="1" a="1"/>
  <c r="L2340" i="1" s="1"/>
  <c r="P2340" i="1" a="1"/>
  <c r="P2340" i="1" s="1"/>
  <c r="Q2340" i="1" a="1"/>
  <c r="Q2340" i="1" s="1"/>
  <c r="N2340" i="1" a="1"/>
  <c r="N2340" i="1" s="1"/>
  <c r="O2340" i="1" a="1"/>
  <c r="O2340" i="1" s="1"/>
  <c r="O2338" i="1" a="1"/>
  <c r="O2338" i="1" s="1"/>
  <c r="F2338" i="1" a="1"/>
  <c r="F2338" i="1" s="1"/>
  <c r="Q2338" i="1" a="1"/>
  <c r="Q2338" i="1" s="1"/>
  <c r="N2339" i="1" a="1"/>
  <c r="N2339" i="1" s="1"/>
  <c r="J2336" i="1" a="1"/>
  <c r="J2336" i="1" s="1"/>
  <c r="O2337" i="1" a="1"/>
  <c r="O2337" i="1"/>
  <c r="N2338" i="1" a="1"/>
  <c r="N2338" i="1"/>
  <c r="M2337" i="1" a="1"/>
  <c r="M2337" i="1" s="1"/>
  <c r="G2337" i="1" a="1"/>
  <c r="G2337" i="1" s="1"/>
  <c r="J2337" i="1" a="1"/>
  <c r="J2337" i="1" s="1"/>
  <c r="J2340" i="1" a="1"/>
  <c r="J2340" i="1" s="1"/>
  <c r="N2337" i="1" a="1"/>
  <c r="N2337" i="1" s="1"/>
  <c r="M2336" i="1" a="1"/>
  <c r="M2336" i="1" s="1"/>
  <c r="F2337" i="1" a="1"/>
  <c r="F2337" i="1" s="1"/>
  <c r="I2340" i="1" a="1"/>
  <c r="I2340" i="1" s="1"/>
  <c r="H2340" i="1" a="1"/>
  <c r="H2340" i="1" s="1"/>
  <c r="F2340" i="1" a="1"/>
  <c r="F2340" i="1" s="1"/>
  <c r="Q2339" i="1" a="1"/>
  <c r="Q2339" i="1" s="1"/>
  <c r="K2339" i="1" a="1"/>
  <c r="K2339" i="1" s="1"/>
  <c r="P2337" i="1" a="1"/>
  <c r="P2337" i="1"/>
  <c r="Q2335" i="1" a="1"/>
  <c r="Q2335" i="1"/>
  <c r="L2337" i="1" a="1"/>
  <c r="L2337" i="1" s="1"/>
  <c r="I2337" i="1" a="1"/>
  <c r="I2337" i="1" s="1"/>
  <c r="M2339" i="1" a="1"/>
  <c r="M2339" i="1" s="1"/>
  <c r="P2338" i="1" a="1"/>
  <c r="P2338" i="1" s="1"/>
  <c r="L2339" i="1" a="1"/>
  <c r="L2339" i="1" s="1"/>
  <c r="O2335" i="1" a="1"/>
  <c r="O2335" i="1" s="1"/>
  <c r="I2339" i="1" a="1"/>
  <c r="I2339" i="1" s="1"/>
  <c r="G2339" i="1" a="1"/>
  <c r="G2339" i="1" s="1"/>
  <c r="F2339" i="1" a="1"/>
  <c r="F2339" i="1" s="1"/>
  <c r="K2338" i="1" a="1"/>
  <c r="K2338" i="1" s="1"/>
  <c r="G2338" i="1" a="1"/>
  <c r="G2338" i="1" s="1"/>
  <c r="K2336" i="1" a="1"/>
  <c r="K2336" i="1" s="1"/>
  <c r="M2338" i="1" a="1"/>
  <c r="M2338" i="1"/>
  <c r="L2338" i="1" a="1"/>
  <c r="L2338" i="1"/>
  <c r="J2338" i="1" a="1"/>
  <c r="J2338" i="1" s="1"/>
  <c r="I2338" i="1" a="1"/>
  <c r="I2338" i="1" s="1"/>
  <c r="O2336" i="1" a="1"/>
  <c r="O2336" i="1" s="1"/>
  <c r="N2336" i="1" a="1"/>
  <c r="N2336" i="1" s="1"/>
  <c r="F2336" i="1" a="1"/>
  <c r="F2336" i="1" s="1"/>
  <c r="H2339" i="1" a="1"/>
  <c r="H2339" i="1" s="1"/>
  <c r="H2338" i="1" a="1"/>
  <c r="H2338" i="1" s="1"/>
  <c r="Q2337" i="1" a="1"/>
  <c r="Q2337" i="1" s="1"/>
  <c r="K2337" i="1" a="1"/>
  <c r="K2337" i="1" s="1"/>
  <c r="Q2336" i="1" a="1"/>
  <c r="Q2336" i="1" s="1"/>
  <c r="G2336" i="1" a="1"/>
  <c r="G2336" i="1" s="1"/>
  <c r="H2336" i="1" a="1"/>
  <c r="H2336" i="1" s="1"/>
  <c r="P2335" i="1" a="1"/>
  <c r="P2335" i="1"/>
  <c r="H2337" i="1" a="1"/>
  <c r="H2337" i="1"/>
  <c r="N2335" i="1" a="1"/>
  <c r="N2335" i="1" s="1"/>
  <c r="G2340" i="1" a="1"/>
  <c r="G2340" i="1" s="1"/>
  <c r="L2336" i="1" a="1"/>
  <c r="L2336" i="1" s="1"/>
  <c r="P2336" i="1" a="1"/>
  <c r="P2336" i="1" s="1"/>
  <c r="K2340" i="1" a="1"/>
  <c r="K2340" i="1" s="1"/>
  <c r="P2339" i="1" a="1"/>
  <c r="P2339" i="1" s="1"/>
  <c r="J2339" i="1" a="1"/>
  <c r="J2339" i="1" s="1"/>
  <c r="O2339" i="1" a="1"/>
  <c r="O2339" i="1" s="1"/>
  <c r="I2336" i="1" a="1"/>
  <c r="I2336" i="1" s="1"/>
  <c r="J2333" i="1" a="1"/>
  <c r="J2333" i="1" s="1"/>
  <c r="L2332" i="1" a="1"/>
  <c r="L2332" i="1" s="1"/>
  <c r="G2331" i="1" a="1"/>
  <c r="G2331" i="1" s="1"/>
  <c r="O2330" i="1" a="1"/>
  <c r="O2330" i="1"/>
  <c r="K2332" i="1" a="1"/>
  <c r="K2332" i="1"/>
  <c r="N2331" i="1" a="1"/>
  <c r="N2331" i="1" s="1"/>
  <c r="L2331" i="1" a="1"/>
  <c r="L2331" i="1" s="1"/>
  <c r="M2335" i="1" a="1"/>
  <c r="M2335" i="1" s="1"/>
  <c r="P2331" i="1" a="1"/>
  <c r="P2331" i="1" s="1"/>
  <c r="L2335" i="1" a="1"/>
  <c r="L2335" i="1" s="1"/>
  <c r="H2335" i="1" a="1"/>
  <c r="H2335" i="1" s="1"/>
  <c r="F2335" i="1" a="1"/>
  <c r="F2335" i="1" s="1"/>
  <c r="K2330" i="1" a="1"/>
  <c r="K2330" i="1" s="1"/>
  <c r="M2334" i="1" a="1"/>
  <c r="M2334" i="1" s="1"/>
  <c r="K2334" i="1" a="1"/>
  <c r="K2334" i="1" s="1"/>
  <c r="I2331" i="1" a="1"/>
  <c r="I2331" i="1" s="1"/>
  <c r="Q2333" i="1" a="1"/>
  <c r="Q2333" i="1" s="1"/>
  <c r="P2332" i="1" a="1"/>
  <c r="P2332" i="1"/>
  <c r="P2330" i="1" a="1"/>
  <c r="P2330" i="1"/>
  <c r="K2333" i="1" a="1"/>
  <c r="K2333" i="1" s="1"/>
  <c r="Q2330" i="1" a="1"/>
  <c r="Q2330" i="1" s="1"/>
  <c r="M2333" i="1" a="1"/>
  <c r="M2333" i="1" s="1"/>
  <c r="H2333" i="1" a="1"/>
  <c r="H2333" i="1" s="1"/>
  <c r="Q2332" i="1" a="1"/>
  <c r="Q2332" i="1" s="1"/>
  <c r="K2335" i="1" a="1"/>
  <c r="K2335" i="1" s="1"/>
  <c r="J2335" i="1" a="1"/>
  <c r="J2335" i="1" s="1"/>
  <c r="H2331" i="1" a="1"/>
  <c r="H2331" i="1" s="1"/>
  <c r="F2333" i="1" a="1"/>
  <c r="F2333" i="1" s="1"/>
  <c r="I2335" i="1" a="1"/>
  <c r="I2335" i="1" s="1"/>
  <c r="N2333" i="1" a="1"/>
  <c r="N2333" i="1" s="1"/>
  <c r="F2331" i="1" a="1"/>
  <c r="F2331" i="1" s="1"/>
  <c r="G2335" i="1" a="1"/>
  <c r="G2335" i="1"/>
  <c r="Q2334" i="1" a="1"/>
  <c r="Q2334" i="1"/>
  <c r="N2332" i="1" a="1"/>
  <c r="N2332" i="1" s="1"/>
  <c r="F2332" i="1" a="1"/>
  <c r="F2332" i="1" s="1"/>
  <c r="M2330" i="1" a="1"/>
  <c r="M2330" i="1" s="1"/>
  <c r="I2334" i="1" a="1"/>
  <c r="I2334" i="1" s="1"/>
  <c r="F2334" i="1" a="1"/>
  <c r="F2334" i="1" s="1"/>
  <c r="M2332" i="1" a="1"/>
  <c r="M2332" i="1" s="1"/>
  <c r="O2331" i="1" a="1"/>
  <c r="O2331" i="1" s="1"/>
  <c r="N2330" i="1" a="1"/>
  <c r="N2330" i="1" s="1"/>
  <c r="M2331" i="1" a="1"/>
  <c r="M2331" i="1" s="1"/>
  <c r="I2332" i="1" a="1"/>
  <c r="I2332" i="1" s="1"/>
  <c r="L2330" i="1" a="1"/>
  <c r="L2330" i="1" s="1"/>
  <c r="P2333" i="1" a="1"/>
  <c r="P2333" i="1" s="1"/>
  <c r="J2330" i="1" a="1"/>
  <c r="J2330" i="1"/>
  <c r="I2333" i="1" a="1"/>
  <c r="I2333" i="1"/>
  <c r="N2334" i="1" a="1"/>
  <c r="N2334" i="1" s="1"/>
  <c r="P2334" i="1" a="1"/>
  <c r="P2334" i="1" s="1"/>
  <c r="J2331" i="1" a="1"/>
  <c r="J2331" i="1" s="1"/>
  <c r="L2334" i="1" a="1"/>
  <c r="L2334" i="1" s="1"/>
  <c r="H2334" i="1" a="1"/>
  <c r="H2334" i="1" s="1"/>
  <c r="L2333" i="1" a="1"/>
  <c r="L2333" i="1" s="1"/>
  <c r="G2333" i="1" a="1"/>
  <c r="G2333" i="1" s="1"/>
  <c r="J2332" i="1" a="1"/>
  <c r="J2332" i="1" s="1"/>
  <c r="Q2331" i="1" a="1"/>
  <c r="Q2331" i="1" s="1"/>
  <c r="K2331" i="1" a="1"/>
  <c r="K2331" i="1" s="1"/>
  <c r="G2332" i="1" a="1"/>
  <c r="G2332" i="1" s="1"/>
  <c r="G2334" i="1" a="1"/>
  <c r="G2334" i="1" s="1"/>
  <c r="O2334" i="1" a="1"/>
  <c r="O2334" i="1"/>
  <c r="J2334" i="1" a="1"/>
  <c r="J2334" i="1"/>
  <c r="O2333" i="1" a="1"/>
  <c r="O2333" i="1" s="1"/>
  <c r="O2332" i="1" a="1"/>
  <c r="O2332" i="1" s="1"/>
  <c r="H2332" i="1" a="1"/>
  <c r="H2332" i="1" s="1"/>
  <c r="Q19" i="1"/>
  <c r="P19" i="1"/>
  <c r="O19" i="1"/>
  <c r="N19" i="1"/>
  <c r="M19" i="1"/>
  <c r="M18" i="1" s="1"/>
  <c r="L19" i="1"/>
  <c r="L18" i="1" s="1"/>
  <c r="K19" i="1"/>
  <c r="K18" i="1" s="1"/>
  <c r="J19" i="1"/>
  <c r="I19" i="1"/>
  <c r="I18" i="1" s="1"/>
  <c r="H19" i="1"/>
  <c r="G19" i="1"/>
  <c r="G18" i="1" s="1"/>
  <c r="F19" i="1"/>
  <c r="F18" i="1" s="1"/>
  <c r="Q18" i="1"/>
  <c r="P18" i="1"/>
  <c r="O18" i="1"/>
  <c r="N18" i="1"/>
  <c r="J18" i="1"/>
  <c r="H18" i="1"/>
  <c r="K284" i="1" a="1"/>
  <c r="K284" i="1" s="1"/>
  <c r="K283" i="1" s="1"/>
  <c r="F284" i="1" a="1"/>
  <c r="F284" i="1" s="1"/>
  <c r="F283" i="1" s="1"/>
  <c r="N275" i="1" a="1"/>
  <c r="N275" i="1" s="1"/>
  <c r="I284" i="1" a="1"/>
  <c r="I284" i="1" s="1"/>
  <c r="H284" i="1" a="1"/>
  <c r="H284" i="1" s="1"/>
  <c r="H283" i="1" s="1"/>
  <c r="Q275" i="1" a="1"/>
  <c r="Q275" i="1" s="1"/>
  <c r="Q274" i="1" s="1"/>
  <c r="Q363" i="1" s="1"/>
  <c r="Q504" i="1" s="1"/>
  <c r="M275" i="1" a="1"/>
  <c r="M275" i="1" s="1"/>
  <c r="M274" i="1" s="1"/>
  <c r="M363" i="1" s="1"/>
  <c r="M504" i="1" s="1"/>
  <c r="O284" i="1" a="1"/>
  <c r="O284" i="1" s="1"/>
  <c r="G284" i="1" a="1"/>
  <c r="G284" i="1" s="1"/>
  <c r="I275" i="1" a="1"/>
  <c r="I275" i="1" s="1"/>
  <c r="I274" i="1" s="1"/>
  <c r="I363" i="1" s="1"/>
  <c r="I504" i="1" s="1"/>
  <c r="L275" i="1" a="1"/>
  <c r="L275" i="1" s="1"/>
  <c r="F275" i="1" a="1"/>
  <c r="F275" i="1" s="1"/>
  <c r="F274" i="1" s="1"/>
  <c r="F363" i="1" s="1"/>
  <c r="F504" i="1" s="1"/>
  <c r="L284" i="1" a="1"/>
  <c r="L284" i="1" s="1"/>
  <c r="L283" i="1" s="1"/>
  <c r="G275" i="1" a="1"/>
  <c r="G275" i="1" s="1"/>
  <c r="J284" i="1" a="1"/>
  <c r="J284" i="1" s="1"/>
  <c r="O275" i="1" a="1"/>
  <c r="O275" i="1" s="1"/>
  <c r="H275" i="1" a="1"/>
  <c r="H275" i="1" s="1"/>
  <c r="H274" i="1" s="1"/>
  <c r="H363" i="1" s="1"/>
  <c r="H504" i="1" s="1"/>
  <c r="J275" i="1" a="1"/>
  <c r="J275" i="1" s="1"/>
  <c r="P284" i="1" a="1"/>
  <c r="P284" i="1" s="1"/>
  <c r="P283" i="1" s="1"/>
  <c r="P382" i="1" s="1"/>
  <c r="P513" i="1" s="1"/>
  <c r="P275" i="1" a="1"/>
  <c r="P275" i="1" s="1"/>
  <c r="P274" i="1" s="1"/>
  <c r="N284" i="1" a="1"/>
  <c r="N284" i="1" s="1"/>
  <c r="M284" i="1" a="1"/>
  <c r="M284" i="1" s="1"/>
  <c r="K275" i="1" a="1"/>
  <c r="K275" i="1" s="1"/>
  <c r="K274" i="1" s="1"/>
  <c r="Q284" i="1" a="1"/>
  <c r="Q284" i="1" s="1"/>
  <c r="Q283" i="1" s="1"/>
  <c r="Q242" i="1" a="1"/>
  <c r="Q242" i="1" s="1"/>
  <c r="Q241" i="1" s="1"/>
  <c r="N242" i="1" a="1"/>
  <c r="N242" i="1"/>
  <c r="L242" i="1" a="1"/>
  <c r="L242" i="1" s="1"/>
  <c r="P242" i="1" a="1"/>
  <c r="P242" i="1" s="1"/>
  <c r="P241" i="1" s="1"/>
  <c r="J242" i="1" a="1"/>
  <c r="J242" i="1" s="1"/>
  <c r="J241" i="1" s="1"/>
  <c r="O242" i="1" a="1"/>
  <c r="O242" i="1" s="1"/>
  <c r="M242" i="1" a="1"/>
  <c r="M242" i="1" s="1"/>
  <c r="H242" i="1" a="1"/>
  <c r="H242" i="1" s="1"/>
  <c r="I242" i="1" a="1"/>
  <c r="I242" i="1" s="1"/>
  <c r="K242" i="1" a="1"/>
  <c r="K242" i="1" s="1"/>
  <c r="G242" i="1" a="1"/>
  <c r="G242" i="1" s="1"/>
  <c r="G317" i="1" s="1"/>
  <c r="G472" i="1" s="1"/>
  <c r="F242" i="1" a="1"/>
  <c r="F242" i="1" s="1"/>
  <c r="F241" i="1" s="1"/>
  <c r="F316" i="1" s="1"/>
  <c r="F471" i="1" s="1"/>
  <c r="H199" i="1" a="1"/>
  <c r="H199" i="1" s="1"/>
  <c r="I199" i="1" a="1"/>
  <c r="I199" i="1" s="1"/>
  <c r="I198" i="1" s="1"/>
  <c r="I361" i="1" s="1"/>
  <c r="I428" i="1" s="1"/>
  <c r="G199" i="1" a="1"/>
  <c r="G199" i="1" s="1"/>
  <c r="G198" i="1" s="1"/>
  <c r="O199" i="1" a="1"/>
  <c r="O199" i="1"/>
  <c r="O198" i="1" s="1"/>
  <c r="O361" i="1" s="1"/>
  <c r="O428" i="1" s="1"/>
  <c r="L199" i="1" a="1"/>
  <c r="L199" i="1" s="1"/>
  <c r="L198" i="1" s="1"/>
  <c r="M199" i="1" a="1"/>
  <c r="M199" i="1" s="1"/>
  <c r="M198" i="1" s="1"/>
  <c r="P199" i="1" a="1"/>
  <c r="P199" i="1"/>
  <c r="P198" i="1" s="1"/>
  <c r="F199" i="1" a="1"/>
  <c r="F199" i="1" s="1"/>
  <c r="N199" i="1" a="1"/>
  <c r="N199" i="1" s="1"/>
  <c r="J199" i="1" a="1"/>
  <c r="J199" i="1" s="1"/>
  <c r="J198" i="1" s="1"/>
  <c r="J361" i="1" s="1"/>
  <c r="J428" i="1" s="1"/>
  <c r="K199" i="1" a="1"/>
  <c r="K199" i="1" s="1"/>
  <c r="K198" i="1" s="1"/>
  <c r="K361" i="1" s="1"/>
  <c r="K428" i="1" s="1"/>
  <c r="Q199" i="1" a="1"/>
  <c r="Q199" i="1" s="1"/>
  <c r="Q198" i="1" s="1"/>
  <c r="J141" i="1" a="1"/>
  <c r="J141" i="1" s="1"/>
  <c r="I141" i="1" a="1"/>
  <c r="I141" i="1" s="1"/>
  <c r="H141" i="1" a="1"/>
  <c r="H141" i="1" s="1"/>
  <c r="G141" i="1" a="1"/>
  <c r="G141" i="1" s="1"/>
  <c r="Q141" i="1" a="1"/>
  <c r="Q141" i="1" s="1"/>
  <c r="P141" i="1" a="1"/>
  <c r="P141" i="1"/>
  <c r="N141" i="1" a="1"/>
  <c r="N141" i="1"/>
  <c r="M141" i="1" a="1"/>
  <c r="M141" i="1" s="1"/>
  <c r="O141" i="1" a="1"/>
  <c r="O141" i="1"/>
  <c r="K141" i="1" a="1"/>
  <c r="K141" i="1"/>
  <c r="L141" i="1" a="1"/>
  <c r="L141" i="1" s="1"/>
  <c r="H139" i="1" a="1"/>
  <c r="H139" i="1" s="1"/>
  <c r="P140" i="1" a="1"/>
  <c r="P140" i="1" s="1"/>
  <c r="N140" i="1" a="1"/>
  <c r="N140" i="1" s="1"/>
  <c r="K140" i="1" a="1"/>
  <c r="K140" i="1" s="1"/>
  <c r="F140" i="1" a="1"/>
  <c r="F140" i="1" s="1"/>
  <c r="F139" i="1" a="1"/>
  <c r="F139" i="1" s="1"/>
  <c r="N138" i="1" a="1"/>
  <c r="N138" i="1" s="1"/>
  <c r="N139" i="1" a="1"/>
  <c r="N139" i="1" s="1"/>
  <c r="I138" i="1" a="1"/>
  <c r="I138" i="1"/>
  <c r="I140" i="1" a="1"/>
  <c r="I140" i="1"/>
  <c r="H140" i="1" a="1"/>
  <c r="H140" i="1" s="1"/>
  <c r="G140" i="1" a="1"/>
  <c r="G140" i="1"/>
  <c r="Q139" i="1" a="1"/>
  <c r="Q139" i="1"/>
  <c r="J139" i="1" a="1"/>
  <c r="J139" i="1"/>
  <c r="O139" i="1" a="1"/>
  <c r="O139" i="1" s="1"/>
  <c r="P138" i="1" a="1"/>
  <c r="P138" i="1" s="1"/>
  <c r="L138" i="1" a="1"/>
  <c r="L138" i="1" s="1"/>
  <c r="F138" i="1" a="1"/>
  <c r="F138" i="1" s="1"/>
  <c r="P139" i="1" a="1"/>
  <c r="P139" i="1" s="1"/>
  <c r="K139" i="1" a="1"/>
  <c r="K139" i="1" s="1"/>
  <c r="O138" i="1" a="1"/>
  <c r="O138" i="1" s="1"/>
  <c r="G139" i="1" a="1"/>
  <c r="G139" i="1" s="1"/>
  <c r="I139" i="1" a="1"/>
  <c r="I139" i="1"/>
  <c r="J138" i="1" a="1"/>
  <c r="J138" i="1"/>
  <c r="M138" i="1" a="1"/>
  <c r="M138" i="1" s="1"/>
  <c r="K138" i="1" a="1"/>
  <c r="K138" i="1" s="1"/>
  <c r="O140" i="1" a="1"/>
  <c r="O140" i="1"/>
  <c r="L140" i="1" a="1"/>
  <c r="L140" i="1"/>
  <c r="G138" i="1" a="1"/>
  <c r="G138" i="1"/>
  <c r="Q138" i="1" a="1"/>
  <c r="Q138" i="1" s="1"/>
  <c r="F141" i="1" a="1"/>
  <c r="F141" i="1" s="1"/>
  <c r="Q140" i="1" a="1"/>
  <c r="Q140" i="1" s="1"/>
  <c r="M140" i="1" a="1"/>
  <c r="M140" i="1" s="1"/>
  <c r="J140" i="1" a="1"/>
  <c r="J140" i="1" s="1"/>
  <c r="M139" i="1" a="1"/>
  <c r="M139" i="1" s="1"/>
  <c r="L139" i="1" a="1"/>
  <c r="L139" i="1" s="1"/>
  <c r="H138" i="1" a="1"/>
  <c r="H138" i="1"/>
  <c r="K62" i="1" a="1"/>
  <c r="K62" i="1"/>
  <c r="L62" i="1" a="1"/>
  <c r="L62" i="1" s="1"/>
  <c r="J62" i="1" a="1"/>
  <c r="J62" i="1" s="1"/>
  <c r="M61" i="1" a="1"/>
  <c r="M61" i="1" s="1"/>
  <c r="I62" i="1" a="1"/>
  <c r="I62" i="1"/>
  <c r="H62" i="1" a="1"/>
  <c r="H62" i="1" s="1"/>
  <c r="O61" i="1" a="1"/>
  <c r="O61" i="1"/>
  <c r="Q61" i="1" a="1"/>
  <c r="Q61" i="1" s="1"/>
  <c r="P62" i="1" a="1"/>
  <c r="P62" i="1" s="1"/>
  <c r="Q62" i="1" a="1"/>
  <c r="Q62" i="1" s="1"/>
  <c r="P61" i="1" a="1"/>
  <c r="P61" i="1" s="1"/>
  <c r="F62" i="1" a="1"/>
  <c r="F62" i="1" s="1"/>
  <c r="N62" i="1" a="1"/>
  <c r="N62" i="1" s="1"/>
  <c r="N61" i="1" a="1"/>
  <c r="N61" i="1"/>
  <c r="O62" i="1" a="1"/>
  <c r="O62" i="1"/>
  <c r="G62" i="1" a="1"/>
  <c r="G62" i="1" s="1"/>
  <c r="M62" i="1" a="1"/>
  <c r="M62" i="1" s="1"/>
  <c r="Q60" i="1" a="1"/>
  <c r="Q60" i="1" s="1"/>
  <c r="J61" i="1" a="1"/>
  <c r="J61" i="1" s="1"/>
  <c r="F61" i="1" a="1"/>
  <c r="F61" i="1" s="1"/>
  <c r="I59" i="1" a="1"/>
  <c r="I59" i="1" s="1"/>
  <c r="M60" i="1" a="1"/>
  <c r="M60" i="1" s="1"/>
  <c r="L60" i="1" a="1"/>
  <c r="L60" i="1" s="1"/>
  <c r="O59" i="1" a="1"/>
  <c r="O59" i="1" s="1"/>
  <c r="I61" i="1" a="1"/>
  <c r="I61" i="1" s="1"/>
  <c r="G61" i="1" a="1"/>
  <c r="G61" i="1" s="1"/>
  <c r="P59" i="1" a="1"/>
  <c r="P59" i="1" s="1"/>
  <c r="L59" i="1" a="1"/>
  <c r="L59" i="1"/>
  <c r="H61" i="1" a="1"/>
  <c r="H61" i="1"/>
  <c r="P60" i="1" a="1"/>
  <c r="P60" i="1" s="1"/>
  <c r="K60" i="1" a="1"/>
  <c r="K60" i="1" s="1"/>
  <c r="G60" i="1" a="1"/>
  <c r="G60" i="1" s="1"/>
  <c r="J59" i="1" a="1"/>
  <c r="J59" i="1" s="1"/>
  <c r="O60" i="1" a="1"/>
  <c r="O60" i="1" s="1"/>
  <c r="J60" i="1" a="1"/>
  <c r="J60" i="1" s="1"/>
  <c r="I60" i="1" a="1"/>
  <c r="I60" i="1" s="1"/>
  <c r="H60" i="1" a="1"/>
  <c r="H60" i="1" s="1"/>
  <c r="F60" i="1" a="1"/>
  <c r="F60" i="1" s="1"/>
  <c r="M59" i="1" a="1"/>
  <c r="M59" i="1" s="1"/>
  <c r="H59" i="1" a="1"/>
  <c r="H59" i="1" s="1"/>
  <c r="Q59" i="1" a="1"/>
  <c r="Q59" i="1" s="1"/>
  <c r="N59" i="1" a="1"/>
  <c r="N59" i="1"/>
  <c r="L61" i="1" a="1"/>
  <c r="L61" i="1"/>
  <c r="N60" i="1" a="1"/>
  <c r="N60" i="1" s="1"/>
  <c r="G59" i="1" a="1"/>
  <c r="G59" i="1" s="1"/>
  <c r="K59" i="1" a="1"/>
  <c r="K59" i="1" s="1"/>
  <c r="K61" i="1" a="1"/>
  <c r="K61" i="1" s="1"/>
  <c r="F59" i="1" a="1"/>
  <c r="F59" i="1" s="1"/>
  <c r="G54" i="1" a="1"/>
  <c r="G54" i="1" s="1"/>
  <c r="K53" i="1" a="1"/>
  <c r="K53" i="1" s="1"/>
  <c r="N53" i="1" a="1"/>
  <c r="N53" i="1" s="1"/>
  <c r="I54" i="1" a="1"/>
  <c r="I54" i="1" s="1"/>
  <c r="M55" i="1" a="1"/>
  <c r="M55" i="1" s="1"/>
  <c r="P55" i="1" a="1"/>
  <c r="P55" i="1" s="1"/>
  <c r="I55" i="1" a="1"/>
  <c r="I55" i="1" s="1"/>
  <c r="O54" i="1" a="1"/>
  <c r="O54" i="1"/>
  <c r="L53" i="1" a="1"/>
  <c r="L53" i="1"/>
  <c r="Q55" i="1" a="1"/>
  <c r="Q55" i="1" s="1"/>
  <c r="J55" i="1" a="1"/>
  <c r="J55" i="1" s="1"/>
  <c r="F55" i="1" a="1"/>
  <c r="F55" i="1" s="1"/>
  <c r="M54" i="1" a="1"/>
  <c r="M54" i="1" s="1"/>
  <c r="M53" i="1" a="1"/>
  <c r="M53" i="1" s="1"/>
  <c r="L55" i="1" a="1"/>
  <c r="L55" i="1" s="1"/>
  <c r="O55" i="1" a="1"/>
  <c r="O55" i="1" s="1"/>
  <c r="G55" i="1" a="1"/>
  <c r="G55" i="1" s="1"/>
  <c r="N54" i="1" a="1"/>
  <c r="N54" i="1" s="1"/>
  <c r="L54" i="1" a="1"/>
  <c r="L54" i="1" s="1"/>
  <c r="N55" i="1" a="1"/>
  <c r="N55" i="1" s="1"/>
  <c r="P54" i="1" a="1"/>
  <c r="P54" i="1" s="1"/>
  <c r="P53" i="1" a="1"/>
  <c r="P53" i="1"/>
  <c r="Q53" i="1" a="1"/>
  <c r="Q53" i="1"/>
  <c r="J54" i="1" a="1"/>
  <c r="J54" i="1" s="1"/>
  <c r="H55" i="1" a="1"/>
  <c r="H55" i="1" s="1"/>
  <c r="H54" i="1" a="1"/>
  <c r="H54" i="1" s="1"/>
  <c r="K54" i="1" a="1"/>
  <c r="K54" i="1" s="1"/>
  <c r="K55" i="1" a="1"/>
  <c r="K55" i="1" s="1"/>
  <c r="F54" i="1" a="1"/>
  <c r="F54" i="1" s="1"/>
  <c r="O53" i="1" a="1"/>
  <c r="O53" i="1" s="1"/>
  <c r="Q54" i="1" a="1"/>
  <c r="Q54" i="1" s="1"/>
  <c r="J53" i="1" a="1"/>
  <c r="J53" i="1" s="1"/>
  <c r="H53" i="1" a="1"/>
  <c r="H53" i="1" s="1"/>
  <c r="F53" i="1" a="1"/>
  <c r="F53" i="1" s="1"/>
  <c r="O52" i="1" a="1"/>
  <c r="O52" i="1" s="1"/>
  <c r="K52" i="1" a="1"/>
  <c r="K52" i="1"/>
  <c r="J52" i="1" a="1"/>
  <c r="J52" i="1"/>
  <c r="G53" i="1" a="1"/>
  <c r="G53" i="1" s="1"/>
  <c r="Q52" i="1" a="1"/>
  <c r="Q52" i="1" s="1"/>
  <c r="P52" i="1" a="1"/>
  <c r="P52" i="1" s="1"/>
  <c r="N52" i="1" a="1"/>
  <c r="N52" i="1" s="1"/>
  <c r="L52" i="1" a="1"/>
  <c r="L52" i="1" s="1"/>
  <c r="H52" i="1" a="1"/>
  <c r="H52" i="1" s="1"/>
  <c r="F52" i="1" a="1"/>
  <c r="F52" i="1" s="1"/>
  <c r="I53" i="1" a="1"/>
  <c r="I53" i="1" s="1"/>
  <c r="I52" i="1" a="1"/>
  <c r="I52" i="1" s="1"/>
  <c r="M52" i="1" a="1"/>
  <c r="M52" i="1" s="1"/>
  <c r="G52" i="1" a="1"/>
  <c r="G52" i="1" s="1"/>
  <c r="N15" i="1" a="1"/>
  <c r="N15" i="1" s="1"/>
  <c r="M15" i="1" a="1"/>
  <c r="M15" i="1"/>
  <c r="G15" i="1" a="1"/>
  <c r="G15" i="1"/>
  <c r="P14" i="1" a="1"/>
  <c r="P14" i="1" s="1"/>
  <c r="F14" i="1" a="1"/>
  <c r="F14" i="1" s="1"/>
  <c r="K13" i="1" a="1"/>
  <c r="K13" i="1" s="1"/>
  <c r="O15" i="1" a="1"/>
  <c r="O15" i="1" s="1"/>
  <c r="L13" i="1" a="1"/>
  <c r="L13" i="1" s="1"/>
  <c r="J15" i="1" a="1"/>
  <c r="J15" i="1" s="1"/>
  <c r="K15" i="1" a="1"/>
  <c r="K15" i="1" s="1"/>
  <c r="F15" i="1" a="1"/>
  <c r="F15" i="1" s="1"/>
  <c r="L14" i="1" a="1"/>
  <c r="L14" i="1" s="1"/>
  <c r="I15" i="1" a="1"/>
  <c r="I15" i="1" s="1"/>
  <c r="J13" i="1" a="1"/>
  <c r="J13" i="1" s="1"/>
  <c r="Q15" i="1" a="1"/>
  <c r="Q15" i="1" s="1"/>
  <c r="L15" i="1" a="1"/>
  <c r="L15" i="1"/>
  <c r="N14" i="1" a="1"/>
  <c r="N14" i="1"/>
  <c r="K14" i="1" a="1"/>
  <c r="K14" i="1" s="1"/>
  <c r="M13" i="1" a="1"/>
  <c r="M13" i="1" s="1"/>
  <c r="P13" i="1" a="1"/>
  <c r="P13" i="1" s="1"/>
  <c r="O13" i="1" a="1"/>
  <c r="O13" i="1" s="1"/>
  <c r="G14" i="1" a="1"/>
  <c r="G14" i="1" s="1"/>
  <c r="H15" i="1" a="1"/>
  <c r="H15" i="1" s="1"/>
  <c r="Q14" i="1" a="1"/>
  <c r="Q14" i="1" s="1"/>
  <c r="J14" i="1" a="1"/>
  <c r="J14" i="1" s="1"/>
  <c r="N13" i="1" a="1"/>
  <c r="N13" i="1" s="1"/>
  <c r="O14" i="1" a="1"/>
  <c r="O14" i="1" s="1"/>
  <c r="P15" i="1" a="1"/>
  <c r="P15" i="1" s="1"/>
  <c r="M14" i="1" a="1"/>
  <c r="M14" i="1" s="1"/>
  <c r="Q13" i="1" a="1"/>
  <c r="Q13" i="1"/>
  <c r="H14" i="1" a="1"/>
  <c r="H14" i="1"/>
  <c r="I14" i="1" a="1"/>
  <c r="I14" i="1" s="1"/>
  <c r="I13" i="1" a="1"/>
  <c r="I13" i="1" s="1"/>
  <c r="H13" i="1" a="1"/>
  <c r="H13" i="1" s="1"/>
  <c r="G13" i="1" a="1"/>
  <c r="G13" i="1" s="1"/>
  <c r="F13" i="1" a="1"/>
  <c r="F13" i="1" s="1"/>
  <c r="Q56" i="1" a="1"/>
  <c r="Q56" i="1" s="1"/>
  <c r="M56" i="1" a="1"/>
  <c r="M56" i="1" s="1"/>
  <c r="L56" i="1" a="1"/>
  <c r="L56" i="1" s="1"/>
  <c r="H56" i="1" a="1"/>
  <c r="H56" i="1" s="1"/>
  <c r="F56" i="1" a="1"/>
  <c r="F56" i="1" s="1"/>
  <c r="J56" i="1" a="1"/>
  <c r="J56" i="1" s="1"/>
  <c r="G56" i="1" a="1"/>
  <c r="G56" i="1" s="1"/>
  <c r="O56" i="1" a="1"/>
  <c r="O56" i="1" s="1"/>
  <c r="P56" i="1" a="1"/>
  <c r="P56" i="1" s="1"/>
  <c r="N56" i="1" a="1"/>
  <c r="N56" i="1" s="1"/>
  <c r="K56" i="1" a="1"/>
  <c r="K56" i="1"/>
  <c r="I56" i="1" a="1"/>
  <c r="I56" i="1"/>
  <c r="J50" i="1" a="1"/>
  <c r="J50" i="1"/>
  <c r="Q45" i="1" a="1"/>
  <c r="Q45" i="1"/>
  <c r="I50" i="1" a="1"/>
  <c r="I50" i="1"/>
  <c r="P45" i="1" a="1"/>
  <c r="P45" i="1"/>
  <c r="K50" i="1" a="1"/>
  <c r="K50" i="1"/>
  <c r="M50" i="1" a="1"/>
  <c r="M50" i="1"/>
  <c r="K45" i="1" a="1"/>
  <c r="K45" i="1"/>
  <c r="H50" i="1" a="1"/>
  <c r="H50" i="1"/>
  <c r="P50" i="1" a="1"/>
  <c r="P50" i="1"/>
  <c r="N50" i="1" a="1"/>
  <c r="N50" i="1"/>
  <c r="Q50" i="1" a="1"/>
  <c r="Q50" i="1"/>
  <c r="O50" i="1" a="1"/>
  <c r="O50" i="1" s="1"/>
  <c r="O45" i="1" a="1"/>
  <c r="O45" i="1"/>
  <c r="L45" i="1" a="1"/>
  <c r="L45" i="1" s="1"/>
  <c r="N45" i="1" a="1"/>
  <c r="N45" i="1" s="1"/>
  <c r="L50" i="1" a="1"/>
  <c r="L50" i="1" s="1"/>
  <c r="G50" i="1" a="1"/>
  <c r="G50" i="1" s="1"/>
  <c r="F50" i="1" a="1"/>
  <c r="F50" i="1" s="1"/>
  <c r="M45" i="1" a="1"/>
  <c r="M45" i="1" s="1"/>
  <c r="G44" i="1" a="1"/>
  <c r="G44" i="1" s="1"/>
  <c r="K43" i="1" a="1"/>
  <c r="K43" i="1" s="1"/>
  <c r="Q43" i="1" a="1"/>
  <c r="Q43" i="1" s="1"/>
  <c r="I44" i="1" a="1"/>
  <c r="I44" i="1" s="1"/>
  <c r="N43" i="1" a="1"/>
  <c r="N43" i="1" s="1"/>
  <c r="M43" i="1" a="1"/>
  <c r="M43" i="1" s="1"/>
  <c r="P44" i="1" a="1"/>
  <c r="P44" i="1" s="1"/>
  <c r="K44" i="1" a="1"/>
  <c r="K44" i="1"/>
  <c r="P43" i="1" a="1"/>
  <c r="P43" i="1"/>
  <c r="L44" i="1" a="1"/>
  <c r="L44" i="1"/>
  <c r="J44" i="1" a="1"/>
  <c r="J44" i="1"/>
  <c r="F45" i="1" a="1"/>
  <c r="F45" i="1"/>
  <c r="J45" i="1" a="1"/>
  <c r="J45" i="1"/>
  <c r="H45" i="1" a="1"/>
  <c r="H45" i="1"/>
  <c r="I45" i="1" a="1"/>
  <c r="I45" i="1"/>
  <c r="G45" i="1" a="1"/>
  <c r="G45" i="1"/>
  <c r="H43" i="1" a="1"/>
  <c r="H43" i="1"/>
  <c r="Q44" i="1" a="1"/>
  <c r="Q44" i="1"/>
  <c r="O44" i="1" a="1"/>
  <c r="O44" i="1"/>
  <c r="H44" i="1" a="1"/>
  <c r="H44" i="1"/>
  <c r="I43" i="1" a="1"/>
  <c r="I43" i="1" s="1"/>
  <c r="M44" i="1" a="1"/>
  <c r="M44" i="1" s="1"/>
  <c r="O43" i="1" a="1"/>
  <c r="O43" i="1"/>
  <c r="J43" i="1" a="1"/>
  <c r="J43" i="1" s="1"/>
  <c r="N44" i="1" a="1"/>
  <c r="N44" i="1" s="1"/>
  <c r="F44" i="1" a="1"/>
  <c r="F44" i="1" s="1"/>
  <c r="L43" i="1" a="1"/>
  <c r="L43" i="1" s="1"/>
  <c r="G43" i="1" a="1"/>
  <c r="G43" i="1" s="1"/>
  <c r="F43" i="1" a="1"/>
  <c r="F43" i="1" s="1"/>
  <c r="H28" i="1" a="1"/>
  <c r="H28" i="1" s="1"/>
  <c r="P28" i="1" a="1"/>
  <c r="P28" i="1" s="1"/>
  <c r="L28" i="1" a="1"/>
  <c r="L28" i="1" s="1"/>
  <c r="Q28" i="1" a="1"/>
  <c r="Q28" i="1" s="1"/>
  <c r="I28" i="1" a="1"/>
  <c r="I28" i="1" s="1"/>
  <c r="G28" i="1" a="1"/>
  <c r="G28" i="1" s="1"/>
  <c r="M28" i="1" a="1"/>
  <c r="M28" i="1"/>
  <c r="O28" i="1" a="1"/>
  <c r="O28" i="1"/>
  <c r="K28" i="1" a="1"/>
  <c r="K28" i="1"/>
  <c r="N28" i="1" a="1"/>
  <c r="N28" i="1"/>
  <c r="F28" i="1" a="1"/>
  <c r="F28" i="1"/>
  <c r="J28" i="1" a="1"/>
  <c r="J28" i="1"/>
  <c r="N25" i="1" a="1"/>
  <c r="N25" i="1"/>
  <c r="I27" i="1" a="1"/>
  <c r="I27" i="1"/>
  <c r="G26" i="1" a="1"/>
  <c r="G26" i="1"/>
  <c r="I26" i="1" a="1"/>
  <c r="I26" i="1"/>
  <c r="P25" i="1" a="1"/>
  <c r="P25" i="1"/>
  <c r="F27" i="1" a="1"/>
  <c r="F27" i="1"/>
  <c r="N26" i="1" a="1"/>
  <c r="N26" i="1"/>
  <c r="L25" i="1" a="1"/>
  <c r="L25" i="1" s="1"/>
  <c r="M27" i="1" a="1"/>
  <c r="M27" i="1" s="1"/>
  <c r="L27" i="1" a="1"/>
  <c r="L27" i="1" s="1"/>
  <c r="J27" i="1" a="1"/>
  <c r="J27" i="1"/>
  <c r="K26" i="1" a="1"/>
  <c r="K26" i="1" s="1"/>
  <c r="H27" i="1" a="1"/>
  <c r="H27" i="1" s="1"/>
  <c r="Q26" i="1" a="1"/>
  <c r="Q26" i="1" s="1"/>
  <c r="H26" i="1" a="1"/>
  <c r="H26" i="1" s="1"/>
  <c r="F26" i="1" a="1"/>
  <c r="F26" i="1" s="1"/>
  <c r="N27" i="1" a="1"/>
  <c r="N27" i="1" s="1"/>
  <c r="Q27" i="1" a="1"/>
  <c r="Q27" i="1" s="1"/>
  <c r="M25" i="1" a="1"/>
  <c r="M25" i="1" s="1"/>
  <c r="L26" i="1" a="1"/>
  <c r="L26" i="1" s="1"/>
  <c r="P27" i="1" a="1"/>
  <c r="P27" i="1" s="1"/>
  <c r="O27" i="1" a="1"/>
  <c r="O27" i="1" s="1"/>
  <c r="G27" i="1" a="1"/>
  <c r="G27" i="1"/>
  <c r="Q25" i="1" a="1"/>
  <c r="Q25" i="1"/>
  <c r="K27" i="1" a="1"/>
  <c r="K27" i="1"/>
  <c r="M26" i="1" a="1"/>
  <c r="M26" i="1"/>
  <c r="P26" i="1" a="1"/>
  <c r="P26" i="1"/>
  <c r="O26" i="1" a="1"/>
  <c r="O26" i="1"/>
  <c r="J26" i="1" a="1"/>
  <c r="J26" i="1"/>
  <c r="O25" i="1" a="1"/>
  <c r="O25" i="1"/>
  <c r="N24" i="1" a="1"/>
  <c r="N24" i="1"/>
  <c r="P24" i="1" a="1"/>
  <c r="P24" i="1"/>
  <c r="H21" i="1" a="1"/>
  <c r="H21" i="1"/>
  <c r="K24" i="1" a="1"/>
  <c r="K24" i="1"/>
  <c r="K21" i="1" a="1"/>
  <c r="K21" i="1"/>
  <c r="F24" i="1" a="1"/>
  <c r="F24" i="1" s="1"/>
  <c r="Q21" i="1" a="1"/>
  <c r="Q21" i="1" s="1"/>
  <c r="G21" i="1" a="1"/>
  <c r="G21" i="1" s="1"/>
  <c r="O21" i="1" a="1"/>
  <c r="O21" i="1" s="1"/>
  <c r="L24" i="1" a="1"/>
  <c r="L24" i="1"/>
  <c r="H24" i="1" a="1"/>
  <c r="H24" i="1" s="1"/>
  <c r="L21" i="1" a="1"/>
  <c r="L21" i="1" s="1"/>
  <c r="J21" i="1" a="1"/>
  <c r="J21" i="1" s="1"/>
  <c r="P21" i="1" a="1"/>
  <c r="P21" i="1" s="1"/>
  <c r="I24" i="1" a="1"/>
  <c r="I24" i="1" s="1"/>
  <c r="G25" i="1" a="1"/>
  <c r="G25" i="1" s="1"/>
  <c r="N21" i="1" a="1"/>
  <c r="N21" i="1" s="1"/>
  <c r="J25" i="1" a="1"/>
  <c r="J25" i="1" s="1"/>
  <c r="F25" i="1" a="1"/>
  <c r="F25" i="1" s="1"/>
  <c r="G24" i="1" a="1"/>
  <c r="G24" i="1" s="1"/>
  <c r="K25" i="1" a="1"/>
  <c r="K25" i="1"/>
  <c r="Q24" i="1" a="1"/>
  <c r="Q24" i="1"/>
  <c r="I25" i="1" a="1"/>
  <c r="I25" i="1"/>
  <c r="H25" i="1" a="1"/>
  <c r="H25" i="1"/>
  <c r="O24" i="1" a="1"/>
  <c r="O24" i="1"/>
  <c r="M24" i="1" a="1"/>
  <c r="M24" i="1"/>
  <c r="J24" i="1" a="1"/>
  <c r="J24" i="1"/>
  <c r="I21" i="1" a="1"/>
  <c r="I21" i="1"/>
  <c r="M21" i="1" a="1"/>
  <c r="M21" i="1"/>
  <c r="G16" i="1" a="1"/>
  <c r="G16" i="1"/>
  <c r="Q16" i="1" a="1"/>
  <c r="Q16" i="1"/>
  <c r="P17" i="1" a="1"/>
  <c r="P17" i="1"/>
  <c r="F21" i="1" a="1"/>
  <c r="F21" i="1"/>
  <c r="H16" i="1" a="1"/>
  <c r="H16" i="1" s="1"/>
  <c r="O17" i="1" a="1"/>
  <c r="O17" i="1" s="1"/>
  <c r="L16" i="1" a="1"/>
  <c r="L16" i="1" s="1"/>
  <c r="F16" i="1" a="1"/>
  <c r="F16" i="1" s="1"/>
  <c r="N17" i="1" a="1"/>
  <c r="N17" i="1" s="1"/>
  <c r="L17" i="1" a="1"/>
  <c r="L17" i="1"/>
  <c r="M17" i="1" a="1"/>
  <c r="M17" i="1" s="1"/>
  <c r="I17" i="1" a="1"/>
  <c r="I17" i="1" s="1"/>
  <c r="G17" i="1" a="1"/>
  <c r="G17" i="1" s="1"/>
  <c r="O16" i="1" a="1"/>
  <c r="O16" i="1" s="1"/>
  <c r="M16" i="1" a="1"/>
  <c r="M16" i="1" s="1"/>
  <c r="Q17" i="1" a="1"/>
  <c r="Q17" i="1" s="1"/>
  <c r="F17" i="1" a="1"/>
  <c r="F17" i="1" s="1"/>
  <c r="P16" i="1" a="1"/>
  <c r="P16" i="1" s="1"/>
  <c r="I16" i="1" a="1"/>
  <c r="I16" i="1" s="1"/>
  <c r="J16" i="1" a="1"/>
  <c r="J16" i="1"/>
  <c r="K17" i="1" a="1"/>
  <c r="K17" i="1"/>
  <c r="K16" i="1" a="1"/>
  <c r="K16" i="1"/>
  <c r="N16" i="1" a="1"/>
  <c r="N16" i="1"/>
  <c r="J17" i="1" a="1"/>
  <c r="J17" i="1"/>
  <c r="H17" i="1" a="1"/>
  <c r="H17" i="1"/>
  <c r="M11" i="1" a="1"/>
  <c r="M11" i="1"/>
  <c r="Q10" i="1" a="1"/>
  <c r="Q10" i="1"/>
  <c r="N11" i="1" a="1"/>
  <c r="N11" i="1"/>
  <c r="K7" i="1" a="1"/>
  <c r="K7" i="1"/>
  <c r="H9" i="1" a="1"/>
  <c r="H9" i="1"/>
  <c r="L7" i="1" a="1"/>
  <c r="L7" i="1"/>
  <c r="K11" i="1" a="1"/>
  <c r="K11" i="1"/>
  <c r="I9" i="1" a="1"/>
  <c r="I9" i="1" s="1"/>
  <c r="Q11" i="1" a="1"/>
  <c r="Q11" i="1" s="1"/>
  <c r="O9" i="1" a="1"/>
  <c r="O9" i="1" s="1"/>
  <c r="N7" i="1" a="1"/>
  <c r="N7" i="1" s="1"/>
  <c r="N9" i="1" a="1"/>
  <c r="N9" i="1" s="1"/>
  <c r="Q7" i="1" a="1"/>
  <c r="Q7" i="1" s="1"/>
  <c r="F11" i="1" a="1"/>
  <c r="F11" i="1"/>
  <c r="O7" i="1" a="1"/>
  <c r="O7" i="1" s="1"/>
  <c r="P11" i="1" a="1"/>
  <c r="P11" i="1" s="1"/>
  <c r="O11" i="1" a="1"/>
  <c r="O11" i="1" s="1"/>
  <c r="J11" i="1" a="1"/>
  <c r="J11" i="1" s="1"/>
  <c r="I11" i="1" a="1"/>
  <c r="I11" i="1" s="1"/>
  <c r="H11" i="1" a="1"/>
  <c r="H11" i="1" s="1"/>
  <c r="G11" i="1" a="1"/>
  <c r="G11" i="1" s="1"/>
  <c r="O10" i="1" a="1"/>
  <c r="O10" i="1" s="1"/>
  <c r="Q9" i="1" a="1"/>
  <c r="Q9" i="1"/>
  <c r="G9" i="1" a="1"/>
  <c r="G9" i="1"/>
  <c r="L10" i="1" a="1"/>
  <c r="L10" i="1"/>
  <c r="F9" i="1" a="1"/>
  <c r="F9" i="1"/>
  <c r="P10" i="1" a="1"/>
  <c r="P10" i="1"/>
  <c r="I10" i="1" a="1"/>
  <c r="I10" i="1"/>
  <c r="J9" i="1" a="1"/>
  <c r="J9" i="1"/>
  <c r="P7" i="1" a="1"/>
  <c r="P7" i="1"/>
  <c r="N10" i="1" a="1"/>
  <c r="N10" i="1"/>
  <c r="G10" i="1" a="1"/>
  <c r="G10" i="1"/>
  <c r="K9" i="1" a="1"/>
  <c r="K9" i="1"/>
  <c r="H10" i="1" a="1"/>
  <c r="H10" i="1"/>
  <c r="K10" i="1" a="1"/>
  <c r="K10" i="1"/>
  <c r="F10" i="1" a="1"/>
  <c r="F10" i="1" s="1"/>
  <c r="L9" i="1" a="1"/>
  <c r="L9" i="1" s="1"/>
  <c r="L11" i="1" a="1"/>
  <c r="L11" i="1" s="1"/>
  <c r="M10" i="1" a="1"/>
  <c r="M10" i="1" s="1"/>
  <c r="J10" i="1" a="1"/>
  <c r="J10" i="1" s="1"/>
  <c r="P9" i="1" a="1"/>
  <c r="P9" i="1" s="1"/>
  <c r="M9" i="1" a="1"/>
  <c r="M9" i="1" s="1"/>
  <c r="M7" i="1" a="1"/>
  <c r="M7" i="1"/>
  <c r="M5" i="1" a="1"/>
  <c r="M5" i="1" s="1"/>
  <c r="J7" i="1" a="1"/>
  <c r="J7" i="1" s="1"/>
  <c r="P5" i="1" a="1"/>
  <c r="P5" i="1" s="1"/>
  <c r="I5" i="1" a="1"/>
  <c r="I5" i="1" s="1"/>
  <c r="J6" i="1" a="1"/>
  <c r="J6" i="1" s="1"/>
  <c r="O5" i="1" a="1"/>
  <c r="O5" i="1" s="1"/>
  <c r="K6" i="1" a="1"/>
  <c r="K6" i="1" s="1"/>
  <c r="G5" i="1" a="1"/>
  <c r="G5" i="1"/>
  <c r="L5" i="1" a="1"/>
  <c r="L5" i="1"/>
  <c r="M4" i="1" a="1"/>
  <c r="M4" i="1"/>
  <c r="I7" i="1" a="1"/>
  <c r="I7" i="1"/>
  <c r="H7" i="1" a="1"/>
  <c r="H7" i="1"/>
  <c r="K5" i="1" a="1"/>
  <c r="K5" i="1"/>
  <c r="G7" i="1" a="1"/>
  <c r="G7" i="1"/>
  <c r="F7" i="1" a="1"/>
  <c r="F7" i="1"/>
  <c r="Q5" i="1" a="1"/>
  <c r="Q5" i="1"/>
  <c r="N4" i="1" a="1"/>
  <c r="N4" i="1"/>
  <c r="J4" i="1" a="1"/>
  <c r="J4" i="1"/>
  <c r="H5" i="1" a="1"/>
  <c r="H5" i="1"/>
  <c r="P6" i="1" a="1"/>
  <c r="P6" i="1"/>
  <c r="O6" i="1" a="1"/>
  <c r="O6" i="1" s="1"/>
  <c r="J5" i="1" a="1"/>
  <c r="J5" i="1" s="1"/>
  <c r="O4" i="1" a="1"/>
  <c r="O4" i="1" s="1"/>
  <c r="N6" i="1" a="1"/>
  <c r="N6" i="1" s="1"/>
  <c r="L4" i="1" a="1"/>
  <c r="L4" i="1" s="1"/>
  <c r="M6" i="1" a="1"/>
  <c r="M6" i="1" s="1"/>
  <c r="G6" i="1" a="1"/>
  <c r="G6" i="1" s="1"/>
  <c r="I6" i="1" a="1"/>
  <c r="I6" i="1" s="1"/>
  <c r="H6" i="1" a="1"/>
  <c r="H6" i="1"/>
  <c r="L6" i="1" a="1"/>
  <c r="L6" i="1" s="1"/>
  <c r="K4" i="1" a="1"/>
  <c r="K4" i="1" s="1"/>
  <c r="F6" i="1" a="1"/>
  <c r="F6" i="1" s="1"/>
  <c r="H4" i="1" a="1"/>
  <c r="H4" i="1" s="1"/>
  <c r="N5" i="1" a="1"/>
  <c r="N5" i="1" s="1"/>
  <c r="F5" i="1" a="1"/>
  <c r="F5" i="1" s="1"/>
  <c r="P4" i="1" a="1"/>
  <c r="P4" i="1"/>
  <c r="F4" i="1" a="1"/>
  <c r="F4" i="1"/>
  <c r="Q4" i="1" a="1"/>
  <c r="Q4" i="1"/>
  <c r="I4" i="1" a="1"/>
  <c r="I4" i="1"/>
  <c r="G4" i="1" a="1"/>
  <c r="G4" i="1"/>
  <c r="Q6" i="1" a="1"/>
  <c r="Q6" i="1"/>
  <c r="Q1688" i="1"/>
  <c r="M1688" i="1"/>
  <c r="L1283" i="1"/>
  <c r="K1283" i="1"/>
  <c r="L1282" i="1"/>
  <c r="N1203" i="1"/>
  <c r="L222" i="1"/>
  <c r="L221" i="1"/>
  <c r="G127" i="1"/>
  <c r="H127" i="1"/>
  <c r="I127" i="1"/>
  <c r="J127" i="1"/>
  <c r="K127" i="1"/>
  <c r="L127" i="1"/>
  <c r="M127" i="1"/>
  <c r="N127" i="1"/>
  <c r="O127" i="1"/>
  <c r="P127" i="1"/>
  <c r="Q127" i="1"/>
  <c r="G130" i="1"/>
  <c r="H130" i="1"/>
  <c r="I130" i="1"/>
  <c r="J130" i="1"/>
  <c r="K130" i="1"/>
  <c r="L130" i="1"/>
  <c r="M130" i="1"/>
  <c r="N130" i="1"/>
  <c r="O130" i="1"/>
  <c r="P130" i="1"/>
  <c r="Q130" i="1"/>
  <c r="N283" i="1" l="1"/>
  <c r="N382" i="1" s="1"/>
  <c r="N513" i="1" s="1"/>
  <c r="N383" i="1"/>
  <c r="N514" i="1" s="1"/>
  <c r="I283" i="1"/>
  <c r="I383" i="1"/>
  <c r="I514" i="1" s="1"/>
  <c r="O317" i="1"/>
  <c r="O472" i="1" s="1"/>
  <c r="O241" i="1"/>
  <c r="L241" i="1"/>
  <c r="L317" i="1"/>
  <c r="L472" i="1" s="1"/>
  <c r="J274" i="1"/>
  <c r="J364" i="1"/>
  <c r="O274" i="1"/>
  <c r="O363" i="1" s="1"/>
  <c r="O504" i="1" s="1"/>
  <c r="O364" i="1"/>
  <c r="H241" i="1"/>
  <c r="H317" i="1"/>
  <c r="H472" i="1" s="1"/>
  <c r="M241" i="1"/>
  <c r="M316" i="1" s="1"/>
  <c r="M471" i="1" s="1"/>
  <c r="M317" i="1"/>
  <c r="M472" i="1" s="1"/>
  <c r="N274" i="1"/>
  <c r="N363" i="1" s="1"/>
  <c r="N504" i="1" s="1"/>
  <c r="N364" i="1"/>
  <c r="M383" i="1"/>
  <c r="M514" i="1" s="1"/>
  <c r="M283" i="1"/>
  <c r="M382" i="1" s="1"/>
  <c r="M513" i="1" s="1"/>
  <c r="N198" i="1"/>
  <c r="N361" i="1" s="1"/>
  <c r="N428" i="1" s="1"/>
  <c r="N362" i="1"/>
  <c r="N429" i="1" s="1"/>
  <c r="F198" i="1"/>
  <c r="F362" i="1"/>
  <c r="F429" i="1" s="1"/>
  <c r="J383" i="1"/>
  <c r="J514" i="1" s="1"/>
  <c r="J283" i="1"/>
  <c r="J382" i="1" s="1"/>
  <c r="J513" i="1" s="1"/>
  <c r="O283" i="1"/>
  <c r="O383" i="1"/>
  <c r="O514" i="1" s="1"/>
  <c r="H362" i="1"/>
  <c r="H429" i="1" s="1"/>
  <c r="H198" i="1"/>
  <c r="H361" i="1" s="1"/>
  <c r="H428" i="1" s="1"/>
  <c r="G283" i="1"/>
  <c r="G382" i="1" s="1"/>
  <c r="G513" i="1" s="1"/>
  <c r="G383" i="1"/>
  <c r="G514" i="1" s="1"/>
  <c r="K241" i="1"/>
  <c r="K317" i="1"/>
  <c r="K472" i="1" s="1"/>
  <c r="L362" i="1"/>
  <c r="L429" i="1" s="1"/>
  <c r="P364" i="1"/>
  <c r="Q364" i="1"/>
  <c r="I382" i="1"/>
  <c r="I513" i="1" s="1"/>
  <c r="F726" i="1" a="1"/>
  <c r="F726" i="1" s="1"/>
  <c r="F728" i="1" s="1" a="1"/>
  <c r="F728" i="1" s="1"/>
  <c r="F742" i="1" a="1"/>
  <c r="F742" i="1" s="1"/>
  <c r="F744" i="1" s="1" a="1"/>
  <c r="F744" i="1" s="1"/>
  <c r="F383" i="1"/>
  <c r="F514" i="1" s="1"/>
  <c r="G364" i="1"/>
  <c r="G274" i="1"/>
  <c r="G363" i="1" s="1"/>
  <c r="G504" i="1" s="1"/>
  <c r="N241" i="1"/>
  <c r="N317" i="1"/>
  <c r="N472" i="1" s="1"/>
  <c r="L274" i="1"/>
  <c r="L363" i="1" s="1"/>
  <c r="L504" i="1" s="1"/>
  <c r="L364" i="1"/>
  <c r="Q361" i="1"/>
  <c r="Q428" i="1" s="1"/>
  <c r="G362" i="1"/>
  <c r="G429" i="1" s="1"/>
  <c r="P726" i="1" a="1"/>
  <c r="P726" i="1" s="1"/>
  <c r="P728" i="1" s="1" a="1"/>
  <c r="P728" i="1" s="1"/>
  <c r="P742" i="1" a="1"/>
  <c r="P742" i="1" s="1"/>
  <c r="P744" i="1" s="1" a="1"/>
  <c r="P744" i="1" s="1"/>
  <c r="Q742" i="1" a="1"/>
  <c r="Q742" i="1" s="1"/>
  <c r="Q744" i="1" s="1" a="1"/>
  <c r="Q744" i="1" s="1"/>
  <c r="Q726" i="1" a="1"/>
  <c r="Q726" i="1" s="1"/>
  <c r="Q728" i="1" s="1" a="1"/>
  <c r="Q728" i="1" s="1"/>
  <c r="Q314" i="1"/>
  <c r="Q419" i="1" s="1"/>
  <c r="Q118" i="1"/>
  <c r="M319" i="1"/>
  <c r="M474" i="1" s="1"/>
  <c r="M123" i="1"/>
  <c r="I364" i="1"/>
  <c r="Q383" i="1"/>
  <c r="Q514" i="1" s="1"/>
  <c r="M742" i="1" a="1"/>
  <c r="M742" i="1" s="1"/>
  <c r="M744" i="1" s="1" a="1"/>
  <c r="M744" i="1" s="1"/>
  <c r="J317" i="1"/>
  <c r="J472" i="1" s="1"/>
  <c r="G315" i="1"/>
  <c r="G420" i="1" s="1"/>
  <c r="O319" i="1"/>
  <c r="O474" i="1" s="1"/>
  <c r="O123" i="1"/>
  <c r="G322" i="1"/>
  <c r="G477" i="1" s="1"/>
  <c r="G126" i="1"/>
  <c r="K364" i="1"/>
  <c r="K783" i="1"/>
  <c r="I362" i="1"/>
  <c r="I429" i="1" s="1"/>
  <c r="M364" i="1"/>
  <c r="J362" i="1"/>
  <c r="J429" i="1" s="1"/>
  <c r="J316" i="1"/>
  <c r="J471" i="1" s="1"/>
  <c r="K362" i="1"/>
  <c r="K429" i="1" s="1"/>
  <c r="P316" i="1"/>
  <c r="P471" i="1" s="1"/>
  <c r="P317" i="1"/>
  <c r="P472" i="1" s="1"/>
  <c r="P121" i="1"/>
  <c r="P105" i="1" s="1"/>
  <c r="L322" i="1"/>
  <c r="L477" i="1" s="1"/>
  <c r="L126" i="1"/>
  <c r="P128" i="1"/>
  <c r="P324" i="1"/>
  <c r="P479" i="1" s="1"/>
  <c r="H382" i="1"/>
  <c r="H513" i="1" s="1"/>
  <c r="Q317" i="1"/>
  <c r="Q472" i="1" s="1"/>
  <c r="I320" i="1"/>
  <c r="I475" i="1" s="1"/>
  <c r="I124" i="1"/>
  <c r="I114" i="1" s="1"/>
  <c r="M126" i="1"/>
  <c r="M322" i="1"/>
  <c r="M477" i="1" s="1"/>
  <c r="M362" i="1"/>
  <c r="M429" i="1" s="1"/>
  <c r="I400" i="1"/>
  <c r="I520" i="1" s="1"/>
  <c r="I317" i="1"/>
  <c r="I472" i="1" s="1"/>
  <c r="P119" i="1"/>
  <c r="P315" i="1"/>
  <c r="P420" i="1" s="1"/>
  <c r="P322" i="1"/>
  <c r="P477" i="1" s="1"/>
  <c r="P126" i="1"/>
  <c r="H325" i="1"/>
  <c r="H480" i="1" s="1"/>
  <c r="H129" i="1"/>
  <c r="P362" i="1"/>
  <c r="P429" i="1" s="1"/>
  <c r="L382" i="1"/>
  <c r="L513" i="1" s="1"/>
  <c r="H726" i="1" a="1"/>
  <c r="H726" i="1" s="1"/>
  <c r="H728" i="1" s="1" a="1"/>
  <c r="H728" i="1" s="1"/>
  <c r="P786" i="1"/>
  <c r="P787" i="1" s="1"/>
  <c r="I742" i="1" a="1"/>
  <c r="I742" i="1" s="1"/>
  <c r="I744" i="1" s="1" a="1"/>
  <c r="I744" i="1" s="1"/>
  <c r="I726" i="1" a="1"/>
  <c r="I726" i="1" s="1"/>
  <c r="I728" i="1" s="1" a="1"/>
  <c r="I728" i="1" s="1"/>
  <c r="H318" i="1"/>
  <c r="H473" i="1" s="1"/>
  <c r="G742" i="1" a="1"/>
  <c r="G742" i="1" s="1"/>
  <c r="G744" i="1" s="1" a="1"/>
  <c r="G744" i="1" s="1"/>
  <c r="L124" i="1"/>
  <c r="L726" i="1" a="1"/>
  <c r="L726" i="1" s="1"/>
  <c r="L728" i="1" s="1" a="1"/>
  <c r="L728" i="1" s="1"/>
  <c r="L742" i="1" a="1"/>
  <c r="L742" i="1" s="1"/>
  <c r="L744" i="1" s="1" a="1"/>
  <c r="L744" i="1" s="1"/>
  <c r="N318" i="1"/>
  <c r="N473" i="1" s="1"/>
  <c r="F361" i="1"/>
  <c r="F428" i="1" s="1"/>
  <c r="J363" i="1"/>
  <c r="J504" i="1" s="1"/>
  <c r="I324" i="1"/>
  <c r="I479" i="1" s="1"/>
  <c r="K726" i="1" a="1"/>
  <c r="K726" i="1" s="1"/>
  <c r="K728" i="1" s="1" a="1"/>
  <c r="K728" i="1" s="1"/>
  <c r="K316" i="1"/>
  <c r="K471" i="1" s="1"/>
  <c r="G361" i="1"/>
  <c r="G428" i="1" s="1"/>
  <c r="K363" i="1"/>
  <c r="K504" i="1" s="1"/>
  <c r="F125" i="1"/>
  <c r="O742" i="1" a="1"/>
  <c r="O742" i="1" s="1"/>
  <c r="O744" i="1" s="1" a="1"/>
  <c r="O744" i="1" s="1"/>
  <c r="O726" i="1" a="1"/>
  <c r="O726" i="1" s="1"/>
  <c r="O728" i="1" s="1" a="1"/>
  <c r="O728" i="1" s="1"/>
  <c r="G726" i="1" a="1"/>
  <c r="G726" i="1" s="1"/>
  <c r="G728" i="1" s="1" a="1"/>
  <c r="G728" i="1" s="1"/>
  <c r="N129" i="1"/>
  <c r="N316" i="1"/>
  <c r="N471" i="1" s="1"/>
  <c r="F314" i="1"/>
  <c r="F419" i="1" s="1"/>
  <c r="H320" i="1"/>
  <c r="H475" i="1" s="1"/>
  <c r="O316" i="1"/>
  <c r="O471" i="1" s="1"/>
  <c r="L125" i="1"/>
  <c r="H319" i="1"/>
  <c r="H474" i="1" s="1"/>
  <c r="H123" i="1"/>
  <c r="L361" i="1"/>
  <c r="L428" i="1" s="1"/>
  <c r="P363" i="1"/>
  <c r="P504" i="1" s="1"/>
  <c r="L383" i="1"/>
  <c r="L514" i="1" s="1"/>
  <c r="F317" i="1"/>
  <c r="F472" i="1" s="1"/>
  <c r="F364" i="1"/>
  <c r="P125" i="1"/>
  <c r="P109" i="1" s="1"/>
  <c r="Q125" i="1"/>
  <c r="P118" i="1"/>
  <c r="P314" i="1"/>
  <c r="P419" i="1" s="1"/>
  <c r="L319" i="1"/>
  <c r="L474" i="1" s="1"/>
  <c r="L123" i="1"/>
  <c r="L114" i="1" s="1"/>
  <c r="H128" i="1"/>
  <c r="H324" i="1"/>
  <c r="H479" i="1" s="1"/>
  <c r="P361" i="1"/>
  <c r="P428" i="1" s="1"/>
  <c r="H364" i="1"/>
  <c r="P383" i="1"/>
  <c r="P514" i="1" s="1"/>
  <c r="Q121" i="1"/>
  <c r="J318" i="1"/>
  <c r="J473" i="1" s="1"/>
  <c r="J380" i="1"/>
  <c r="J437" i="1" s="1"/>
  <c r="F123" i="1"/>
  <c r="O129" i="1"/>
  <c r="G120" i="1"/>
  <c r="G114" i="1" s="1"/>
  <c r="G241" i="1"/>
  <c r="G316" i="1" s="1"/>
  <c r="G471" i="1" s="1"/>
  <c r="O124" i="1"/>
  <c r="O320" i="1"/>
  <c r="O475" i="1" s="1"/>
  <c r="O382" i="1"/>
  <c r="O513" i="1" s="1"/>
  <c r="H316" i="1"/>
  <c r="H471" i="1" s="1"/>
  <c r="I241" i="1"/>
  <c r="Q382" i="1"/>
  <c r="Q513" i="1" s="1"/>
  <c r="M398" i="1"/>
  <c r="M439" i="1" s="1"/>
  <c r="J123" i="1"/>
  <c r="I316" i="1"/>
  <c r="I471" i="1" s="1"/>
  <c r="P902" i="1"/>
  <c r="P925" i="1"/>
  <c r="P924" i="1" s="1"/>
  <c r="P903" i="1"/>
  <c r="P899" i="1"/>
  <c r="O318" i="1"/>
  <c r="O473" i="1" s="1"/>
  <c r="G321" i="1"/>
  <c r="G476" i="1" s="1"/>
  <c r="O380" i="1"/>
  <c r="O437" i="1" s="1"/>
  <c r="P380" i="1"/>
  <c r="P437" i="1" s="1"/>
  <c r="H383" i="1"/>
  <c r="H514" i="1" s="1"/>
  <c r="L385" i="1"/>
  <c r="L516" i="1" s="1"/>
  <c r="N120" i="1"/>
  <c r="L316" i="1"/>
  <c r="L471" i="1" s="1"/>
  <c r="O120" i="1"/>
  <c r="J314" i="1"/>
  <c r="J419" i="1" s="1"/>
  <c r="J321" i="1"/>
  <c r="J476" i="1" s="1"/>
  <c r="N323" i="1"/>
  <c r="N478" i="1" s="1"/>
  <c r="I786" i="1"/>
  <c r="I787" i="1" s="1"/>
  <c r="I783" i="1"/>
  <c r="K383" i="1"/>
  <c r="K514" i="1" s="1"/>
  <c r="Q316" i="1"/>
  <c r="Q471" i="1" s="1"/>
  <c r="Q323" i="1"/>
  <c r="Q478" i="1" s="1"/>
  <c r="Q500" i="1" s="1"/>
  <c r="M361" i="1"/>
  <c r="M428" i="1" s="1"/>
  <c r="F320" i="1"/>
  <c r="F475" i="1" s="1"/>
  <c r="F386" i="1"/>
  <c r="F517" i="1" s="1"/>
  <c r="F382" i="1"/>
  <c r="F513" i="1" s="1"/>
  <c r="J384" i="1"/>
  <c r="J515" i="1" s="1"/>
  <c r="K315" i="1"/>
  <c r="K420" i="1" s="1"/>
  <c r="K119" i="1"/>
  <c r="K114" i="1" s="1"/>
  <c r="J125" i="1"/>
  <c r="N322" i="1"/>
  <c r="N477" i="1" s="1"/>
  <c r="N126" i="1"/>
  <c r="K318" i="1"/>
  <c r="K473" i="1" s="1"/>
  <c r="O362" i="1"/>
  <c r="O429" i="1" s="1"/>
  <c r="K382" i="1"/>
  <c r="K513" i="1" s="1"/>
  <c r="K400" i="1"/>
  <c r="K520" i="1" s="1"/>
  <c r="H323" i="1"/>
  <c r="H478" i="1" s="1"/>
  <c r="H385" i="1"/>
  <c r="H516" i="1" s="1"/>
  <c r="Q315" i="1"/>
  <c r="Q420" i="1" s="1"/>
  <c r="Q362" i="1"/>
  <c r="Q429" i="1" s="1"/>
  <c r="J925" i="1"/>
  <c r="J924" i="1" s="1"/>
  <c r="J903" i="1"/>
  <c r="F895" i="1"/>
  <c r="F925" i="1"/>
  <c r="F924" i="1" s="1"/>
  <c r="I903" i="1"/>
  <c r="I899" i="1"/>
  <c r="I925" i="1"/>
  <c r="I924" i="1" s="1"/>
  <c r="K899" i="1"/>
  <c r="K925" i="1"/>
  <c r="K924" i="1" s="1"/>
  <c r="K903" i="1"/>
  <c r="N903" i="1"/>
  <c r="N899" i="1"/>
  <c r="N925" i="1"/>
  <c r="N924" i="1" s="1"/>
  <c r="Q902" i="1"/>
  <c r="Q925" i="1"/>
  <c r="Q924" i="1" s="1"/>
  <c r="Q903" i="1"/>
  <c r="H903" i="1"/>
  <c r="H902" i="1"/>
  <c r="H925" i="1"/>
  <c r="H924" i="1" s="1"/>
  <c r="Q899" i="1"/>
  <c r="G903" i="1"/>
  <c r="G925" i="1"/>
  <c r="G924" i="1" s="1"/>
  <c r="O925" i="1"/>
  <c r="O924" i="1" s="1"/>
  <c r="O903" i="1"/>
  <c r="G899" i="1"/>
  <c r="H899" i="1"/>
  <c r="M925" i="1"/>
  <c r="M924" i="1" s="1"/>
  <c r="M899" i="1"/>
  <c r="M902" i="1"/>
  <c r="M903" i="1"/>
  <c r="J899" i="1"/>
  <c r="K902" i="1"/>
  <c r="L899" i="1"/>
  <c r="L925" i="1"/>
  <c r="L924" i="1" s="1"/>
  <c r="L903" i="1"/>
  <c r="N902" i="1"/>
  <c r="O899" i="1"/>
  <c r="I902" i="1"/>
  <c r="G902" i="1"/>
  <c r="J902" i="1"/>
  <c r="L902" i="1"/>
  <c r="O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66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M106" i="1"/>
  <c r="M107" i="1"/>
  <c r="P538" i="1"/>
  <c r="N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P114" i="1" l="1"/>
  <c r="M114" i="1"/>
  <c r="Q114" i="1"/>
  <c r="J114" i="1"/>
  <c r="F899" i="1"/>
  <c r="F902" i="1"/>
  <c r="F903" i="1"/>
  <c r="M769" i="1"/>
  <c r="M861" i="1" s="1"/>
  <c r="O114" i="1"/>
  <c r="H114" i="1"/>
  <c r="N114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843" i="1" s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880" i="1"/>
  <c r="O554" i="1"/>
  <c r="O148" i="1"/>
  <c r="Q2296" i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Q2057" i="1"/>
  <c r="Q2050" i="1" s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759" i="1" s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862" i="1" s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575" i="1"/>
  <c r="Q211" i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498" i="1"/>
  <c r="Q1533" i="1"/>
  <c r="Q693" i="1"/>
  <c r="Q1734" i="1"/>
  <c r="Q47" i="1"/>
  <c r="Q46" i="1" s="1"/>
  <c r="Q49" i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6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O1862" i="1" s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M1093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M1885" i="1" s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M862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O2253" i="1" s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O2050" i="1" s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L714" i="1" s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M604" i="1" s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13" i="1" s="1"/>
  <c r="O992" i="1"/>
  <c r="O993" i="1" s="1"/>
  <c r="N974" i="1"/>
  <c r="M876" i="1"/>
  <c r="O771" i="1"/>
  <c r="O768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74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N604" i="1" s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P1640" i="1"/>
  <c r="N879" i="1"/>
  <c r="O1036" i="1"/>
  <c r="O1664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L2050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M2295" i="1" s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L2272" i="1" s="1"/>
  <c r="P2259" i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93" i="1"/>
  <c r="N1518" i="1"/>
  <c r="N1533" i="1"/>
  <c r="O2002" i="1"/>
  <c r="P1903" i="1"/>
  <c r="N184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N1862" i="1"/>
  <c r="L1599" i="1"/>
  <c r="O1640" i="1"/>
  <c r="P1573" i="1"/>
  <c r="L1435" i="1"/>
  <c r="L1461" i="1"/>
  <c r="M1862" i="1"/>
  <c r="O1825" i="1"/>
  <c r="N1678" i="1"/>
  <c r="N1641" i="1"/>
  <c r="P1435" i="1"/>
  <c r="P1460" i="1"/>
  <c r="P1885" i="1"/>
  <c r="O1573" i="1"/>
  <c r="O1849" i="1"/>
  <c r="M1825" i="1"/>
  <c r="M1824" i="1" s="1"/>
  <c r="N1584" i="1"/>
  <c r="N1573" i="1"/>
  <c r="N1886" i="1"/>
  <c r="M1707" i="1"/>
  <c r="M1584" i="1"/>
  <c r="M1573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M1593" i="1" s="1"/>
  <c r="L14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885" i="1" s="1"/>
  <c r="L1620" i="1"/>
  <c r="L1631" i="1"/>
  <c r="N1591" i="1"/>
  <c r="P1589" i="1"/>
  <c r="P1489" i="1"/>
  <c r="P1620" i="1"/>
  <c r="P1538" i="1"/>
  <c r="P1503" i="1"/>
  <c r="O1496" i="1"/>
  <c r="N1489" i="1"/>
  <c r="M1047" i="1"/>
  <c r="M1071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M1497" i="1" s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O1006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M1070" i="1"/>
  <c r="O1062" i="1"/>
  <c r="M1025" i="1"/>
  <c r="M1022" i="1" s="1"/>
  <c r="L1088" i="1"/>
  <c r="L1070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P1005" i="1"/>
  <c r="P1002" i="1" s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L1005" i="1"/>
  <c r="L1002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624" i="1" s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O943" i="1"/>
  <c r="O966" i="1" s="1"/>
  <c r="P881" i="1"/>
  <c r="P852" i="1"/>
  <c r="O763" i="1"/>
  <c r="M714" i="1"/>
  <c r="O956" i="1"/>
  <c r="O912" i="1"/>
  <c r="O967" i="1" s="1"/>
  <c r="O881" i="1"/>
  <c r="O852" i="1"/>
  <c r="N862" i="1"/>
  <c r="N823" i="1"/>
  <c r="P784" i="1"/>
  <c r="N763" i="1"/>
  <c r="O701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O1740" i="1" s="1"/>
  <c r="L877" i="1"/>
  <c r="P765" i="1"/>
  <c r="P858" i="1" s="1"/>
  <c r="P655" i="1"/>
  <c r="M646" i="1"/>
  <c r="L612" i="1"/>
  <c r="M576" i="1"/>
  <c r="N401" i="1"/>
  <c r="N377" i="1"/>
  <c r="M536" i="1"/>
  <c r="M350" i="1"/>
  <c r="M495" i="1" s="1"/>
  <c r="M484" i="1" s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44" i="1" s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N356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L634" i="1" s="1"/>
  <c r="P626" i="1"/>
  <c r="P298" i="1"/>
  <c r="P302" i="1" s="1"/>
  <c r="P303" i="1"/>
  <c r="L201" i="1"/>
  <c r="L200" i="1" s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L260" i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759" i="1"/>
  <c r="L1609" i="1"/>
  <c r="N1497" i="1"/>
  <c r="N1511" i="1"/>
  <c r="O575" i="1"/>
  <c r="N1555" i="1"/>
  <c r="L2233" i="1"/>
  <c r="L1183" i="1"/>
  <c r="M1652" i="1"/>
  <c r="L1571" i="1"/>
  <c r="L1207" i="1"/>
  <c r="L1429" i="1"/>
  <c r="L1345" i="1"/>
  <c r="L1618" i="1"/>
  <c r="Q1740" i="1"/>
  <c r="O1511" i="1"/>
  <c r="O1602" i="1"/>
  <c r="N2272" i="1"/>
  <c r="N882" i="1"/>
  <c r="N1652" i="1"/>
  <c r="Q200" i="1"/>
  <c r="N1602" i="1"/>
  <c r="M1314" i="1"/>
  <c r="L1862" i="1"/>
  <c r="M1160" i="1"/>
  <c r="P1160" i="1"/>
  <c r="M1562" i="1"/>
  <c r="L1206" i="1"/>
  <c r="L1344" i="1"/>
  <c r="O1885" i="1"/>
  <c r="O440" i="1"/>
  <c r="L1428" i="1"/>
  <c r="N1759" i="1"/>
  <c r="Q63" i="1"/>
  <c r="P1759" i="1"/>
  <c r="L1570" i="1"/>
  <c r="N1160" i="1"/>
  <c r="Q590" i="1"/>
  <c r="O1014" i="1"/>
  <c r="O1011" i="1" s="1"/>
  <c r="O1759" i="1"/>
  <c r="Q210" i="1"/>
  <c r="Q182" i="1" s="1"/>
  <c r="P1652" i="1"/>
  <c r="N1562" i="1"/>
  <c r="L1593" i="1"/>
  <c r="M2272" i="1"/>
  <c r="L1546" i="1"/>
  <c r="N1824" i="1"/>
  <c r="Q644" i="1"/>
  <c r="Q1098" i="1"/>
  <c r="Q1093" i="1" s="1"/>
  <c r="P738" i="1" a="1"/>
  <c r="P738" i="1" s="1"/>
  <c r="P736" i="1" a="1"/>
  <c r="P736" i="1" s="1"/>
  <c r="N2050" i="1"/>
  <c r="M736" i="1" a="1"/>
  <c r="M736" i="1" s="1"/>
  <c r="M738" i="1" a="1"/>
  <c r="M738" i="1" s="1"/>
  <c r="L1007" i="1"/>
  <c r="L1126" i="1" s="1"/>
  <c r="O1160" i="1"/>
  <c r="P590" i="1"/>
  <c r="M2050" i="1"/>
  <c r="Q763" i="1"/>
  <c r="M38" i="1"/>
  <c r="M1183" i="1" s="1"/>
  <c r="M1658" i="1"/>
  <c r="M1659" i="1" s="1"/>
  <c r="O1555" i="1"/>
  <c r="M1759" i="1"/>
  <c r="P2253" i="1"/>
  <c r="Q2295" i="1"/>
  <c r="O337" i="1"/>
  <c r="O1069" i="1"/>
  <c r="O1095" i="1"/>
  <c r="O1047" i="1"/>
  <c r="O1096" i="1"/>
  <c r="O1071" i="1"/>
  <c r="O1097" i="1"/>
  <c r="O1070" i="1"/>
  <c r="M273" i="1"/>
  <c r="M102" i="1"/>
  <c r="M330" i="1" s="1"/>
  <c r="M346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511" i="1" s="1"/>
  <c r="Q794" i="1"/>
  <c r="Q310" i="1"/>
  <c r="Q263" i="1"/>
  <c r="Q240" i="1"/>
  <c r="Q337" i="1"/>
  <c r="Q353" i="1" s="1"/>
  <c r="Q2233" i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349" i="1"/>
  <c r="Q535" i="1"/>
  <c r="Q368" i="1"/>
  <c r="Q365" i="1" s="1"/>
  <c r="Q203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P1183" i="1" s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L1414" i="1" s="1"/>
  <c r="P1823" i="1"/>
  <c r="M39" i="1"/>
  <c r="M1511" i="1" s="1"/>
  <c r="M1003" i="1"/>
  <c r="P39" i="1"/>
  <c r="P1511" i="1" s="1"/>
  <c r="M194" i="1"/>
  <c r="O1119" i="1"/>
  <c r="P1136" i="1"/>
  <c r="M440" i="1"/>
  <c r="M1823" i="1"/>
  <c r="M1399" i="1"/>
  <c r="O882" i="1"/>
  <c r="N1546" i="1"/>
  <c r="P440" i="1"/>
  <c r="M144" i="1"/>
  <c r="N38" i="1"/>
  <c r="N1330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P335" i="1"/>
  <c r="P351" i="1" s="1"/>
  <c r="O533" i="1"/>
  <c r="O347" i="1"/>
  <c r="L679" i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511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O467" i="1"/>
  <c r="O466" i="1" s="1"/>
  <c r="L355" i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M984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P491" i="1"/>
  <c r="N532" i="1"/>
  <c r="M201" i="1"/>
  <c r="M200" i="1" s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206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L1602" i="1" l="1"/>
  <c r="O38" i="1"/>
  <c r="O1658" i="1"/>
  <c r="O1659" i="1" s="1"/>
  <c r="M1610" i="1"/>
  <c r="M1331" i="1"/>
  <c r="M1184" i="1"/>
  <c r="M1415" i="1"/>
  <c r="M1563" i="1"/>
  <c r="Q736" i="1" a="1"/>
  <c r="Q736" i="1" s="1"/>
  <c r="Q737" i="1" s="1"/>
  <c r="Q738" i="1" a="1"/>
  <c r="Q738" i="1" s="1"/>
  <c r="Q1555" i="1"/>
  <c r="Q1652" i="1"/>
  <c r="P1610" i="1"/>
  <c r="P1563" i="1"/>
  <c r="P1331" i="1"/>
  <c r="P1329" i="1" s="1"/>
  <c r="P1328" i="1" s="1"/>
  <c r="P1184" i="1"/>
  <c r="P1182" i="1" s="1"/>
  <c r="P1181" i="1" s="1"/>
  <c r="P1415" i="1"/>
  <c r="P1413" i="1" s="1"/>
  <c r="P1412" i="1" s="1"/>
  <c r="O1330" i="1"/>
  <c r="M182" i="1"/>
  <c r="N1184" i="1"/>
  <c r="N1415" i="1"/>
  <c r="N1563" i="1"/>
  <c r="N1561" i="1" s="1"/>
  <c r="N1560" i="1" s="1"/>
  <c r="N1610" i="1"/>
  <c r="N1331" i="1"/>
  <c r="L1160" i="1"/>
  <c r="L1159" i="1" s="1"/>
  <c r="L1158" i="1" s="1"/>
  <c r="Q1160" i="1"/>
  <c r="Q1159" i="1" s="1"/>
  <c r="Q1158" i="1" s="1"/>
  <c r="M1344" i="1"/>
  <c r="P1414" i="1"/>
  <c r="N1012" i="1"/>
  <c r="N1183" i="1"/>
  <c r="M1570" i="1"/>
  <c r="L1652" i="1"/>
  <c r="L1651" i="1" s="1"/>
  <c r="L1650" i="1" s="1"/>
  <c r="P1330" i="1"/>
  <c r="P1555" i="1"/>
  <c r="N1658" i="1"/>
  <c r="N1659" i="1" s="1"/>
  <c r="O738" i="1" a="1"/>
  <c r="O738" i="1" s="1"/>
  <c r="O736" i="1" a="1"/>
  <c r="O736" i="1" s="1"/>
  <c r="O737" i="1" s="1"/>
  <c r="O1609" i="1"/>
  <c r="P1609" i="1"/>
  <c r="M1602" i="1"/>
  <c r="P1562" i="1"/>
  <c r="M37" i="1"/>
  <c r="M1726" i="1" s="1"/>
  <c r="M1555" i="1"/>
  <c r="L1562" i="1"/>
  <c r="L1561" i="1" s="1"/>
  <c r="L1560" i="1" s="1"/>
  <c r="N1609" i="1"/>
  <c r="N1608" i="1" s="1"/>
  <c r="N1607" i="1" s="1"/>
  <c r="Q1653" i="1"/>
  <c r="Q1603" i="1"/>
  <c r="Q1556" i="1"/>
  <c r="Q1512" i="1"/>
  <c r="Q1510" i="1" s="1"/>
  <c r="Q1509" i="1" s="1"/>
  <c r="Q1161" i="1"/>
  <c r="N1414" i="1"/>
  <c r="O1724" i="1"/>
  <c r="O33" i="1"/>
  <c r="O1723" i="1" s="1"/>
  <c r="O192" i="1"/>
  <c r="O191" i="1" s="1"/>
  <c r="L1184" i="1"/>
  <c r="L1563" i="1"/>
  <c r="L1610" i="1"/>
  <c r="L1608" i="1" s="1"/>
  <c r="L1607" i="1" s="1"/>
  <c r="L1331" i="1"/>
  <c r="L1415" i="1"/>
  <c r="L1413" i="1" s="1"/>
  <c r="L1412" i="1" s="1"/>
  <c r="M1414" i="1"/>
  <c r="M1413" i="1" s="1"/>
  <c r="M1412" i="1" s="1"/>
  <c r="Q1602" i="1"/>
  <c r="Q1601" i="1" s="1"/>
  <c r="Q1600" i="1" s="1"/>
  <c r="M1429" i="1"/>
  <c r="M1571" i="1"/>
  <c r="M1345" i="1"/>
  <c r="M1343" i="1" s="1"/>
  <c r="M1342" i="1" s="1"/>
  <c r="M1207" i="1"/>
  <c r="M1618" i="1"/>
  <c r="O1556" i="1"/>
  <c r="O1653" i="1"/>
  <c r="O1651" i="1" s="1"/>
  <c r="O1650" i="1" s="1"/>
  <c r="O1603" i="1"/>
  <c r="O1512" i="1"/>
  <c r="O1161" i="1"/>
  <c r="L1658" i="1"/>
  <c r="L1659" i="1" s="1"/>
  <c r="M1653" i="1"/>
  <c r="M1651" i="1" s="1"/>
  <c r="M1650" i="1" s="1"/>
  <c r="M1512" i="1"/>
  <c r="M1510" i="1" s="1"/>
  <c r="M1509" i="1" s="1"/>
  <c r="M1161" i="1"/>
  <c r="M1159" i="1" s="1"/>
  <c r="M1158" i="1" s="1"/>
  <c r="M1556" i="1"/>
  <c r="M1554" i="1" s="1"/>
  <c r="M1553" i="1" s="1"/>
  <c r="M1603" i="1"/>
  <c r="M1601" i="1" s="1"/>
  <c r="M1600" i="1" s="1"/>
  <c r="L144" i="1"/>
  <c r="M1428" i="1"/>
  <c r="O1652" i="1"/>
  <c r="P1012" i="1"/>
  <c r="L181" i="1"/>
  <c r="L1330" i="1"/>
  <c r="L1555" i="1"/>
  <c r="M1617" i="1"/>
  <c r="P1603" i="1"/>
  <c r="P1161" i="1"/>
  <c r="P1556" i="1"/>
  <c r="P1653" i="1"/>
  <c r="P1512" i="1"/>
  <c r="L1013" i="1"/>
  <c r="L1012" i="1" s="1"/>
  <c r="Q233" i="1"/>
  <c r="Q181" i="1" s="1"/>
  <c r="M1330" i="1"/>
  <c r="M1329" i="1" s="1"/>
  <c r="M1328" i="1" s="1"/>
  <c r="N738" i="1" a="1"/>
  <c r="N738" i="1" s="1"/>
  <c r="N736" i="1" a="1"/>
  <c r="N736" i="1" s="1"/>
  <c r="P1009" i="1"/>
  <c r="L736" i="1" a="1"/>
  <c r="L736" i="1" s="1"/>
  <c r="L738" i="1" a="1"/>
  <c r="L738" i="1" s="1"/>
  <c r="P1658" i="1"/>
  <c r="P1659" i="1" s="1"/>
  <c r="L1006" i="1"/>
  <c r="Q1022" i="1"/>
  <c r="Q1021" i="1" s="1"/>
  <c r="Q1020" i="1" s="1"/>
  <c r="O1000" i="1"/>
  <c r="O1183" i="1"/>
  <c r="L1512" i="1"/>
  <c r="L1653" i="1"/>
  <c r="L1603" i="1"/>
  <c r="L1556" i="1"/>
  <c r="L1161" i="1"/>
  <c r="Q22" i="1"/>
  <c r="N1653" i="1"/>
  <c r="N1603" i="1"/>
  <c r="N1556" i="1"/>
  <c r="N1512" i="1"/>
  <c r="N1161" i="1"/>
  <c r="O1562" i="1"/>
  <c r="M1609" i="1"/>
  <c r="P1602" i="1"/>
  <c r="P1601" i="1" s="1"/>
  <c r="P1600" i="1" s="1"/>
  <c r="O1012" i="1"/>
  <c r="Q552" i="1"/>
  <c r="O1003" i="1"/>
  <c r="Q426" i="1"/>
  <c r="Q423" i="1" s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N423" i="1" s="1"/>
  <c r="L1727" i="1"/>
  <c r="N1003" i="1"/>
  <c r="P467" i="1"/>
  <c r="P466" i="1" s="1"/>
  <c r="N262" i="1"/>
  <c r="P1616" i="1"/>
  <c r="P1615" i="1" s="1"/>
  <c r="O1727" i="1"/>
  <c r="M1561" i="1"/>
  <c r="M1560" i="1" s="1"/>
  <c r="P233" i="1"/>
  <c r="P181" i="1" s="1"/>
  <c r="L37" i="1"/>
  <c r="L1726" i="1" s="1"/>
  <c r="O37" i="1"/>
  <c r="O1726" i="1" s="1"/>
  <c r="N181" i="1"/>
  <c r="P1343" i="1"/>
  <c r="P1342" i="1" s="1"/>
  <c r="M204" i="1"/>
  <c r="M203" i="1" s="1"/>
  <c r="P37" i="1"/>
  <c r="P1726" i="1" s="1"/>
  <c r="P1728" i="1"/>
  <c r="N252" i="1"/>
  <c r="N251" i="1" s="1"/>
  <c r="P1554" i="1"/>
  <c r="P1553" i="1" s="1"/>
  <c r="N1182" i="1"/>
  <c r="N1181" i="1" s="1"/>
  <c r="P1510" i="1"/>
  <c r="P1509" i="1" s="1"/>
  <c r="M1608" i="1"/>
  <c r="M1607" i="1" s="1"/>
  <c r="L1205" i="1"/>
  <c r="L1204" i="1" s="1"/>
  <c r="L1569" i="1"/>
  <c r="L1568" i="1" s="1"/>
  <c r="N37" i="1"/>
  <c r="N1726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488" i="1" s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O1159" i="1"/>
  <c r="O1158" i="1" s="1"/>
  <c r="P537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L1329" i="1"/>
  <c r="L1328" i="1" s="1"/>
  <c r="N427" i="1"/>
  <c r="M233" i="1"/>
  <c r="M181" i="1" s="1"/>
  <c r="N415" i="1"/>
  <c r="N414" i="1" s="1"/>
  <c r="N376" i="1"/>
  <c r="N432" i="1"/>
  <c r="N435" i="1" s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510" i="1"/>
  <c r="L1509" i="1" s="1"/>
  <c r="L1728" i="1"/>
  <c r="L1601" i="1"/>
  <c r="L1600" i="1" s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Q1563" i="1" l="1"/>
  <c r="Q1610" i="1"/>
  <c r="Q1331" i="1"/>
  <c r="Q1184" i="1"/>
  <c r="Q1415" i="1"/>
  <c r="Q1119" i="1"/>
  <c r="Q1414" i="1"/>
  <c r="Q430" i="1"/>
  <c r="Q1183" i="1"/>
  <c r="P411" i="1"/>
  <c r="P410" i="1" s="1"/>
  <c r="Q1562" i="1"/>
  <c r="Q1658" i="1"/>
  <c r="Q1659" i="1" s="1"/>
  <c r="Q372" i="1"/>
  <c r="L1010" i="1"/>
  <c r="L1009" i="1" s="1"/>
  <c r="O1415" i="1"/>
  <c r="O1184" i="1"/>
  <c r="O1610" i="1"/>
  <c r="O1563" i="1"/>
  <c r="O1561" i="1" s="1"/>
  <c r="O1560" i="1" s="1"/>
  <c r="O1331" i="1"/>
  <c r="O1329" i="1" s="1"/>
  <c r="O1328" i="1" s="1"/>
  <c r="Q1609" i="1"/>
  <c r="K1664" i="1"/>
  <c r="O1414" i="1"/>
  <c r="O1413" i="1" s="1"/>
  <c r="O1412" i="1" s="1"/>
  <c r="Q1330" i="1"/>
  <c r="Q1329" i="1" s="1"/>
  <c r="Q1328" i="1" s="1"/>
  <c r="P422" i="1"/>
  <c r="P421" i="1" s="1"/>
  <c r="O423" i="1"/>
  <c r="O421" i="1" s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657" i="1"/>
  <c r="Q1656" i="1" s="1"/>
  <c r="P409" i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G1653" i="1"/>
  <c r="I1653" i="1"/>
  <c r="H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I1571" i="1"/>
  <c r="F1571" i="1"/>
  <c r="F1618" i="1"/>
  <c r="G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H1610" i="1"/>
  <c r="F1603" i="1"/>
  <c r="G1556" i="1"/>
  <c r="I1610" i="1"/>
  <c r="F1556" i="1"/>
  <c r="G1610" i="1"/>
  <c r="F1563" i="1"/>
  <c r="I1556" i="1"/>
  <c r="H1603" i="1"/>
  <c r="I1603" i="1"/>
  <c r="H1563" i="1"/>
  <c r="F1610" i="1"/>
  <c r="I1563" i="1"/>
  <c r="G1603" i="1"/>
  <c r="G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G1429" i="1"/>
  <c r="H1415" i="1"/>
  <c r="I1512" i="1"/>
  <c r="G1512" i="1"/>
  <c r="I1415" i="1"/>
  <c r="I1429" i="1"/>
  <c r="F1429" i="1"/>
  <c r="F1512" i="1"/>
  <c r="H1429" i="1"/>
  <c r="H1512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45" i="1" l="1"/>
  <c r="H1331" i="1"/>
  <c r="G1345" i="1"/>
  <c r="I1331" i="1"/>
  <c r="H1345" i="1"/>
  <c r="G1331" i="1"/>
  <c r="F1331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H1184" i="1"/>
  <c r="I1207" i="1"/>
  <c r="F1207" i="1"/>
  <c r="H1207" i="1"/>
  <c r="G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H1161" i="1"/>
  <c r="G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344" i="1"/>
  <c r="F1206" i="1"/>
  <c r="H1570" i="1"/>
  <c r="H1617" i="1"/>
  <c r="H1428" i="1"/>
  <c r="H1427" i="1" s="1"/>
  <c r="H1426" i="1" s="1"/>
  <c r="H1344" i="1"/>
  <c r="H1343" i="1" s="1"/>
  <c r="H1342" i="1" s="1"/>
  <c r="H1206" i="1"/>
  <c r="H1205" i="1" s="1"/>
  <c r="H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K1571" i="1" l="1"/>
  <c r="K1207" i="1"/>
  <c r="K1429" i="1"/>
  <c r="K1345" i="1"/>
  <c r="K1618" i="1"/>
  <c r="K1428" i="1"/>
  <c r="K1344" i="1"/>
  <c r="K1617" i="1"/>
  <c r="J1345" i="1"/>
  <c r="J1618" i="1"/>
  <c r="J1571" i="1"/>
  <c r="J1207" i="1"/>
  <c r="J1429" i="1"/>
  <c r="K1206" i="1"/>
  <c r="K1570" i="1"/>
  <c r="J1206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F1658" i="1"/>
  <c r="F1659" i="1" s="1"/>
  <c r="F1609" i="1"/>
  <c r="F1562" i="1"/>
  <c r="F1414" i="1"/>
  <c r="F1330" i="1"/>
  <c r="F1183" i="1"/>
  <c r="G1658" i="1"/>
  <c r="G1659" i="1" s="1"/>
  <c r="G1562" i="1"/>
  <c r="G1609" i="1"/>
  <c r="G1414" i="1"/>
  <c r="G1330" i="1"/>
  <c r="G1183" i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561" i="1" s="1"/>
  <c r="I1560" i="1" s="1"/>
  <c r="I1414" i="1"/>
  <c r="I1413" i="1" s="1"/>
  <c r="I1412" i="1" s="1"/>
  <c r="I1330" i="1"/>
  <c r="I1329" i="1" s="1"/>
  <c r="I1328" i="1" s="1"/>
  <c r="I1183" i="1"/>
  <c r="H1652" i="1"/>
  <c r="H1555" i="1"/>
  <c r="H1602" i="1"/>
  <c r="H1511" i="1"/>
  <c r="H1160" i="1"/>
  <c r="I1652" i="1"/>
  <c r="I1555" i="1"/>
  <c r="I1602" i="1"/>
  <c r="I1511" i="1"/>
  <c r="I1160" i="1"/>
  <c r="F1652" i="1"/>
  <c r="F1602" i="1"/>
  <c r="F1555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J1511" i="1"/>
  <c r="J116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414" i="1" s="1"/>
  <c r="J1415" i="1" l="1"/>
  <c r="J1610" i="1"/>
  <c r="J1563" i="1"/>
  <c r="J1184" i="1"/>
  <c r="J1331" i="1"/>
  <c r="K1330" i="1"/>
  <c r="K1609" i="1"/>
  <c r="K1658" i="1"/>
  <c r="K1659" i="1" s="1"/>
  <c r="J1330" i="1"/>
  <c r="J1414" i="1"/>
  <c r="J1183" i="1"/>
  <c r="J1562" i="1"/>
  <c r="K1653" i="1"/>
  <c r="K1512" i="1"/>
  <c r="K1603" i="1"/>
  <c r="K1556" i="1"/>
  <c r="K1161" i="1"/>
  <c r="J1556" i="1"/>
  <c r="J1161" i="1"/>
  <c r="J1512" i="1"/>
  <c r="J1603" i="1"/>
  <c r="J1653" i="1"/>
  <c r="J1602" i="1"/>
  <c r="K1415" i="1"/>
  <c r="K1610" i="1"/>
  <c r="K1563" i="1"/>
  <c r="K1184" i="1"/>
  <c r="K1331" i="1"/>
  <c r="K1183" i="1"/>
  <c r="K1562" i="1"/>
  <c r="J1609" i="1"/>
  <c r="J1658" i="1"/>
  <c r="J1659" i="1" s="1"/>
  <c r="J1555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<sst xmlns="http://schemas.openxmlformats.org/spreadsheetml/2006/main" count="5309" uniqueCount="2482">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</sst>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3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3.7432946155522857E-4</v>
          </cell>
          <cell r="H4">
            <v>0.33347936147674662</v>
          </cell>
          <cell r="I4">
            <v>0.20270294298497074</v>
          </cell>
          <cell r="J4">
            <v>0.95316060871294062</v>
          </cell>
          <cell r="K4">
            <v>3.9462514471010666</v>
          </cell>
          <cell r="L4">
            <v>4.8076636009982767</v>
          </cell>
          <cell r="M4">
            <v>4.9588180297788398</v>
          </cell>
          <cell r="N4">
            <v>5.0976177654088417</v>
          </cell>
          <cell r="O4">
            <v>4.9575197297958722</v>
          </cell>
          <cell r="P4">
            <v>5.0152840163053627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9.4612127778532961E-5</v>
          </cell>
          <cell r="H5">
            <v>0.24443420657175963</v>
          </cell>
          <cell r="I5">
            <v>5.0530279936499112E-2</v>
          </cell>
          <cell r="J5">
            <v>0.32456753932895871</v>
          </cell>
          <cell r="K5">
            <v>1.202824918620802</v>
          </cell>
          <cell r="L5">
            <v>1.5096202869651041</v>
          </cell>
          <cell r="M5">
            <v>1.1243235662844167</v>
          </cell>
          <cell r="N5">
            <v>1.0577055998543117</v>
          </cell>
          <cell r="O5">
            <v>0.97965936423195266</v>
          </cell>
          <cell r="P5">
            <v>0.73548201253684331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5.1600171828969219E-5</v>
          </cell>
          <cell r="H6">
            <v>2.2141565041839884E-2</v>
          </cell>
          <cell r="I6">
            <v>3.4403785167650636E-2</v>
          </cell>
          <cell r="J6">
            <v>0.1393221609652939</v>
          </cell>
          <cell r="K6">
            <v>0.64246471352452494</v>
          </cell>
          <cell r="L6">
            <v>0.77838173409501865</v>
          </cell>
          <cell r="M6">
            <v>0.98278407604958418</v>
          </cell>
          <cell r="N6">
            <v>0.98863122601087905</v>
          </cell>
          <cell r="O6">
            <v>0.93600299554850475</v>
          </cell>
          <cell r="P6">
            <v>1.0361200765511893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2.6242040048577092E-5</v>
          </cell>
          <cell r="H7">
            <v>3.9956543325250603E-5</v>
          </cell>
          <cell r="I7">
            <v>5.6359432459478093E-5</v>
          </cell>
          <cell r="J7">
            <v>7.0145540446300966E-5</v>
          </cell>
          <cell r="K7">
            <v>9.8037565745502444E-5</v>
          </cell>
          <cell r="L7">
            <v>1.1968734810757919E-4</v>
          </cell>
          <cell r="M7">
            <v>1.2537362652670838E-4</v>
          </cell>
          <cell r="N7">
            <v>1.3814835902241875E-4</v>
          </cell>
          <cell r="O7">
            <v>1.3680812796331419E-4</v>
          </cell>
          <cell r="P7">
            <v>1.6930716469718292E-4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5.1840825268944035E-5</v>
          </cell>
          <cell r="H8">
            <v>2.495133983567651E-2</v>
          </cell>
          <cell r="I8">
            <v>3.5692915491041866E-2</v>
          </cell>
          <cell r="J8">
            <v>0.14401889626679487</v>
          </cell>
          <cell r="K8">
            <v>0.68192564514348741</v>
          </cell>
          <cell r="L8">
            <v>0.83500081385270086</v>
          </cell>
          <cell r="M8">
            <v>1.070815515199417</v>
          </cell>
          <cell r="N8">
            <v>1.0682632590386265</v>
          </cell>
          <cell r="O8">
            <v>1.0028001736659986</v>
          </cell>
          <cell r="P8">
            <v>1.1059875420522829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5.1785459327304687E-5</v>
          </cell>
          <cell r="H9">
            <v>1.9742519617329118E-2</v>
          </cell>
          <cell r="I9">
            <v>2.1804090344556121E-2</v>
          </cell>
          <cell r="J9">
            <v>0.14918817541353366</v>
          </cell>
          <cell r="K9">
            <v>0.70430214520205736</v>
          </cell>
          <cell r="L9">
            <v>0.83915822401118412</v>
          </cell>
          <cell r="M9">
            <v>0.77677388447654505</v>
          </cell>
          <cell r="N9">
            <v>0.92805651586031757</v>
          </cell>
          <cell r="O9">
            <v>0.95816199228409149</v>
          </cell>
          <cell r="P9">
            <v>0.92731238327771137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4.6622622490632298E-5</v>
          </cell>
          <cell r="H10">
            <v>6.3534923347772311E-5</v>
          </cell>
          <cell r="I10">
            <v>2.5871146920419641E-2</v>
          </cell>
          <cell r="J10">
            <v>5.673986435747199E-2</v>
          </cell>
          <cell r="K10">
            <v>7.3295329440094648E-2</v>
          </cell>
          <cell r="L10">
            <v>6.8400971941288302E-2</v>
          </cell>
          <cell r="M10">
            <v>2.5678385616005155E-2</v>
          </cell>
          <cell r="N10">
            <v>7.0591493162557986E-2</v>
          </cell>
          <cell r="O10">
            <v>0.14708057180534279</v>
          </cell>
          <cell r="P10">
            <v>0.17759046741489581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5.159814809900193E-5</v>
          </cell>
          <cell r="H11">
            <v>2.2106209029555741E-2</v>
          </cell>
          <cell r="I11">
            <v>3.4344357065008053E-2</v>
          </cell>
          <cell r="J11">
            <v>0.13925381948441554</v>
          </cell>
          <cell r="K11">
            <v>0.64134065043965705</v>
          </cell>
          <cell r="L11">
            <v>0.7769818740352199</v>
          </cell>
          <cell r="M11">
            <v>0.97831722101948293</v>
          </cell>
          <cell r="N11">
            <v>0.98423151425976252</v>
          </cell>
          <cell r="O11">
            <v>0.93367781467234678</v>
          </cell>
          <cell r="P11">
            <v>1.0326222161400858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1.3787608994032484E-3</v>
          </cell>
          <cell r="G12">
            <v>1.5961093718874317E-3</v>
          </cell>
          <cell r="H12">
            <v>1.5916105314592597E-3</v>
          </cell>
          <cell r="I12">
            <v>7.3166256277123719E-3</v>
          </cell>
          <cell r="J12">
            <v>1.2101766958111495E-2</v>
          </cell>
          <cell r="K12">
            <v>2.2313792128895935</v>
          </cell>
          <cell r="L12">
            <v>2.7089764129615785</v>
          </cell>
          <cell r="M12">
            <v>2.7089761812556108</v>
          </cell>
          <cell r="N12">
            <v>2.7089764103486313</v>
          </cell>
          <cell r="O12">
            <v>2.7089757252902587</v>
          </cell>
          <cell r="P12">
            <v>2.7089758909849402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1.3787608994032484E-3</v>
          </cell>
          <cell r="G13">
            <v>1.5961093718874317E-3</v>
          </cell>
          <cell r="H13">
            <v>1.5916105314592597E-3</v>
          </cell>
          <cell r="I13">
            <v>7.3166256277123719E-3</v>
          </cell>
          <cell r="J13">
            <v>1.2101766958111495E-2</v>
          </cell>
          <cell r="K13">
            <v>2.2313792128895935</v>
          </cell>
          <cell r="L13">
            <v>2.7089764129615785</v>
          </cell>
          <cell r="M13">
            <v>2.7089761812556108</v>
          </cell>
          <cell r="N13">
            <v>2.7089764103486313</v>
          </cell>
          <cell r="O13">
            <v>2.7089757252902587</v>
          </cell>
          <cell r="P13">
            <v>2.7089758909849402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1.70725333540929E-4</v>
          </cell>
          <cell r="G14">
            <v>4.5967247402180499E-4</v>
          </cell>
          <cell r="H14">
            <v>6.4027660404009795E-4</v>
          </cell>
          <cell r="I14">
            <v>0.27243852114557199</v>
          </cell>
          <cell r="J14">
            <v>2.7499127734113498E-7</v>
          </cell>
          <cell r="K14">
            <v>9.7622053746652601E-8</v>
          </cell>
          <cell r="L14">
            <v>4.0346880765592401E-7</v>
          </cell>
          <cell r="M14">
            <v>4.8639099939282199E-7</v>
          </cell>
          <cell r="N14">
            <v>1.1006648787004901E-6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1.70725333540929E-4</v>
          </cell>
          <cell r="G15">
            <v>1.70725333540929E-4</v>
          </cell>
          <cell r="H15">
            <v>1.70725333540929E-4</v>
          </cell>
          <cell r="I15">
            <v>7.8458785934345501E-4</v>
          </cell>
          <cell r="J15">
            <v>1.27067441160283E-3</v>
          </cell>
          <cell r="K15">
            <v>0.22545440377134601</v>
          </cell>
          <cell r="L15">
            <v>0.27370947054845302</v>
          </cell>
          <cell r="M15">
            <v>0.27370955317048001</v>
          </cell>
          <cell r="N15">
            <v>0.27371008877096098</v>
          </cell>
          <cell r="O15">
            <v>0.27371045803031302</v>
          </cell>
          <cell r="P15">
            <v>0.27371155869519198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3.2682063224551068</v>
          </cell>
          <cell r="F16">
            <v>3.831982465040761</v>
          </cell>
          <cell r="G16">
            <v>3.7298615883626325</v>
          </cell>
          <cell r="H16">
            <v>3.8829295581143985</v>
          </cell>
          <cell r="I16">
            <v>4.0212217483827875</v>
          </cell>
          <cell r="J16">
            <v>4.1339680650756989</v>
          </cell>
          <cell r="K16">
            <v>4.2258263665273477</v>
          </cell>
          <cell r="L16">
            <v>4.3107945384541919</v>
          </cell>
          <cell r="M16">
            <v>4.3734729604109015</v>
          </cell>
          <cell r="N16">
            <v>4.4447085482571929</v>
          </cell>
          <cell r="O16">
            <v>4.4447090624664751</v>
          </cell>
          <cell r="P16">
            <v>4.4447143469848118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3.2682063224551068</v>
          </cell>
          <cell r="F17">
            <v>3.831982465040761</v>
          </cell>
          <cell r="G17">
            <v>3.7298615883626325</v>
          </cell>
          <cell r="H17">
            <v>3.8829295581143985</v>
          </cell>
          <cell r="I17">
            <v>4.0212217483827875</v>
          </cell>
          <cell r="J17">
            <v>4.1339680650756989</v>
          </cell>
          <cell r="K17">
            <v>4.2258263665273477</v>
          </cell>
          <cell r="L17">
            <v>4.3107945384541919</v>
          </cell>
          <cell r="M17">
            <v>4.3734729604109015</v>
          </cell>
          <cell r="N17">
            <v>4.4447085482571929</v>
          </cell>
          <cell r="O17">
            <v>4.4447090624664751</v>
          </cell>
          <cell r="P17">
            <v>4.4447143469848118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0.66996230961548298</v>
          </cell>
          <cell r="F18">
            <v>7.7723833398084641E-2</v>
          </cell>
          <cell r="G18">
            <v>4.9490673994874751E-2</v>
          </cell>
          <cell r="H18">
            <v>0.42002420180204397</v>
          </cell>
          <cell r="I18">
            <v>0.35719281176695117</v>
          </cell>
          <cell r="J18">
            <v>0.37625013915342059</v>
          </cell>
          <cell r="K18">
            <v>0.40164604264654313</v>
          </cell>
          <cell r="L18">
            <v>5.2000492332922955E-2</v>
          </cell>
          <cell r="M18">
            <v>0.42434111984347644</v>
          </cell>
          <cell r="N18">
            <v>0.4066023405690668</v>
          </cell>
          <cell r="O18">
            <v>0.42432851764097618</v>
          </cell>
          <cell r="P18">
            <v>0.42430028188827312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2.0850173600351147</v>
          </cell>
          <cell r="F19">
            <v>0.22650185965013067</v>
          </cell>
          <cell r="G19">
            <v>0.12952986167139208</v>
          </cell>
          <cell r="H19">
            <v>0.89144873452406503</v>
          </cell>
          <cell r="I19">
            <v>0.58132822671888063</v>
          </cell>
          <cell r="J19">
            <v>0.42614395408071054</v>
          </cell>
          <cell r="K19">
            <v>0.44941606672881107</v>
          </cell>
          <cell r="L19">
            <v>5.7474228367967645E-2</v>
          </cell>
          <cell r="M19">
            <v>0.46900860614279155</v>
          </cell>
          <cell r="N19">
            <v>0.44940258694475888</v>
          </cell>
          <cell r="O19">
            <v>0.46899467739265888</v>
          </cell>
          <cell r="P19">
            <v>0.46896346945546041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108.04420338009901</v>
          </cell>
          <cell r="F20">
            <v>12.455334834512801</v>
          </cell>
          <cell r="G20">
            <v>7.9014806267404003</v>
          </cell>
          <cell r="H20">
            <v>65.830421092634793</v>
          </cell>
          <cell r="I20">
            <v>56.415004486337601</v>
          </cell>
          <cell r="J20">
            <v>59.2719748062135</v>
          </cell>
          <cell r="K20">
            <v>63.0918368175778</v>
          </cell>
          <cell r="L20">
            <v>8.2848368017133094</v>
          </cell>
          <cell r="M20">
            <v>67.201610343349799</v>
          </cell>
          <cell r="N20">
            <v>64.262341913063693</v>
          </cell>
          <cell r="O20">
            <v>67.246484039804997</v>
          </cell>
          <cell r="P20">
            <v>67.341685608623607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1.9156773648953691</v>
          </cell>
          <cell r="F21">
            <v>0.22083927011547436</v>
          </cell>
          <cell r="G21">
            <v>0.14009717423298579</v>
          </cell>
          <cell r="H21">
            <v>1.1672060477417525</v>
          </cell>
          <cell r="I21">
            <v>1.0002660369918024</v>
          </cell>
          <cell r="J21">
            <v>1.0509215391172595</v>
          </cell>
          <cell r="K21">
            <v>1.1186495889641435</v>
          </cell>
          <cell r="L21">
            <v>0.14689426953392398</v>
          </cell>
          <cell r="M21">
            <v>1.1915179138891814</v>
          </cell>
          <cell r="N21">
            <v>1.1394032254089319</v>
          </cell>
          <cell r="O21">
            <v>1.1923135468050523</v>
          </cell>
          <cell r="P21">
            <v>1.1940015178833963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1.6945426333672501E-7</v>
          </cell>
          <cell r="G22">
            <v>9.897084482649271E-7</v>
          </cell>
          <cell r="H22">
            <v>3.4035023023013498E-2</v>
          </cell>
          <cell r="I22">
            <v>1.81145069148534E-2</v>
          </cell>
          <cell r="J22">
            <v>4.7404385414041501E-7</v>
          </cell>
          <cell r="K22">
            <v>4.5351962269349399E-7</v>
          </cell>
          <cell r="L22">
            <v>8.1822478776434504E-7</v>
          </cell>
          <cell r="M22">
            <v>6.3257592912597901E-2</v>
          </cell>
          <cell r="N22">
            <v>1.95320859904462E-3</v>
          </cell>
          <cell r="O22">
            <v>5.7745311147748201E-3</v>
          </cell>
          <cell r="P22">
            <v>3.6339294073809299E-6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2.4994859763589207E-2</v>
          </cell>
          <cell r="F23">
            <v>1.8486214412142342E-2</v>
          </cell>
          <cell r="G23">
            <v>1.1771193416316002E-2</v>
          </cell>
          <cell r="H23">
            <v>3.7608949464610901E-2</v>
          </cell>
          <cell r="I23">
            <v>5.2150447579345727E-2</v>
          </cell>
          <cell r="J23">
            <v>5.2150562107341959E-2</v>
          </cell>
          <cell r="K23">
            <v>4.1358082393684423E-2</v>
          </cell>
          <cell r="L23">
            <v>1.236144606342441E-2</v>
          </cell>
          <cell r="M23">
            <v>6.7010782241271286E-2</v>
          </cell>
          <cell r="N23">
            <v>6.5211475770977467E-2</v>
          </cell>
          <cell r="O23">
            <v>7.09855893826071E-2</v>
          </cell>
          <cell r="P23">
            <v>7.0987828030959058E-2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6.79909821452648</v>
          </cell>
          <cell r="F24">
            <v>1.2402913047061074E-4</v>
          </cell>
          <cell r="G24">
            <v>1.1008485244716564E-4</v>
          </cell>
          <cell r="H24">
            <v>5.7499133180446685E-5</v>
          </cell>
          <cell r="I24">
            <v>7.2946649496077583E-5</v>
          </cell>
          <cell r="J24">
            <v>6.6013542030743998E-5</v>
          </cell>
          <cell r="K24">
            <v>5.3309027857590022E-5</v>
          </cell>
          <cell r="L24">
            <v>6.3440677213178387E-5</v>
          </cell>
          <cell r="M24">
            <v>5.6294208337268844E-5</v>
          </cell>
          <cell r="N24">
            <v>6.7881279426866122E-5</v>
          </cell>
          <cell r="O24">
            <v>6.3629364714934899E-5</v>
          </cell>
          <cell r="P24">
            <v>1.2046731096646832E-4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6.79909821452648</v>
          </cell>
          <cell r="F25">
            <v>1.2402913047061074E-4</v>
          </cell>
          <cell r="G25">
            <v>1.1008485244716564E-4</v>
          </cell>
          <cell r="H25">
            <v>5.7499133180446685E-5</v>
          </cell>
          <cell r="I25">
            <v>7.2946649496077583E-5</v>
          </cell>
          <cell r="J25">
            <v>6.6013542030743998E-5</v>
          </cell>
          <cell r="K25">
            <v>5.3309027857590022E-5</v>
          </cell>
          <cell r="L25">
            <v>6.3440677213178387E-5</v>
          </cell>
          <cell r="M25">
            <v>5.6294208337268844E-5</v>
          </cell>
          <cell r="N25">
            <v>6.7881279426866122E-5</v>
          </cell>
          <cell r="O25">
            <v>6.3629364714934899E-5</v>
          </cell>
          <cell r="P25">
            <v>1.2046731096646832E-4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3.5207125493167298E-7</v>
          </cell>
          <cell r="F26">
            <v>3.11123986783568E-7</v>
          </cell>
          <cell r="G26">
            <v>3.8480424264698202E-7</v>
          </cell>
          <cell r="H26">
            <v>4.1061973565153801E-7</v>
          </cell>
          <cell r="I26">
            <v>4.71974763101539E-7</v>
          </cell>
          <cell r="J26">
            <v>5.9242118003143498E-7</v>
          </cell>
          <cell r="K26">
            <v>6.1084050278294898E-7</v>
          </cell>
          <cell r="L26">
            <v>4.4237877597437299E-7</v>
          </cell>
          <cell r="M26">
            <v>5.9396238699495696E-7</v>
          </cell>
          <cell r="N26">
            <v>9.6491169909188507E-5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1.4617419506059026</v>
          </cell>
          <cell r="F27">
            <v>1.3389031205002233E-4</v>
          </cell>
          <cell r="G27">
            <v>1.3276655753990951E-4</v>
          </cell>
          <cell r="H27">
            <v>1.3220553818249492E-4</v>
          </cell>
          <cell r="I27">
            <v>1.320759046767872E-4</v>
          </cell>
          <cell r="J27">
            <v>1.3157250574002965E-4</v>
          </cell>
          <cell r="K27">
            <v>1.3162327857307865E-4</v>
          </cell>
          <cell r="L27">
            <v>1.3173258617316108E-4</v>
          </cell>
          <cell r="M27">
            <v>1.3184712977176716E-4</v>
          </cell>
          <cell r="N27">
            <v>1.3218048040242181E-4</v>
          </cell>
          <cell r="O27">
            <v>1.32229318869026E-4</v>
          </cell>
          <cell r="P27">
            <v>2.2842822647795025E-4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2.7804603418914181E-4</v>
          </cell>
          <cell r="F28">
            <v>2.7769865208298916E-4</v>
          </cell>
          <cell r="G28">
            <v>2.7851379653566873E-4</v>
          </cell>
          <cell r="H28">
            <v>5.0106696875447616E-2</v>
          </cell>
          <cell r="I28">
            <v>0.15754969493658508</v>
          </cell>
          <cell r="J28">
            <v>0.34203139728346432</v>
          </cell>
          <cell r="K28">
            <v>0.31635196394665716</v>
          </cell>
          <cell r="L28">
            <v>0.20110394158193387</v>
          </cell>
          <cell r="M28">
            <v>0.20953748072307493</v>
          </cell>
          <cell r="N28">
            <v>0.20688376159380931</v>
          </cell>
          <cell r="O28">
            <v>0.10219359673694105</v>
          </cell>
          <cell r="P28">
            <v>0.12370378485190185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2.7804603418914159E-4</v>
          </cell>
          <cell r="F29">
            <v>2.7769865208298889E-4</v>
          </cell>
          <cell r="G29">
            <v>2.7851379653566862E-4</v>
          </cell>
          <cell r="H29">
            <v>5.0106696875447561E-2</v>
          </cell>
          <cell r="I29">
            <v>0.1575496949365848</v>
          </cell>
          <cell r="J29">
            <v>0.34203139728346388</v>
          </cell>
          <cell r="K29">
            <v>0.31635196394665693</v>
          </cell>
          <cell r="L29">
            <v>0.20110394158193357</v>
          </cell>
          <cell r="M29">
            <v>0.20953748072307479</v>
          </cell>
          <cell r="N29">
            <v>0.20688376159380908</v>
          </cell>
          <cell r="O29">
            <v>0.10219359673694094</v>
          </cell>
          <cell r="P29">
            <v>0.12370378485190159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3.0765257797208876E-4</v>
          </cell>
          <cell r="F30">
            <v>3.0718412977812163E-4</v>
          </cell>
          <cell r="G30">
            <v>3.0812217297709237E-4</v>
          </cell>
          <cell r="H30">
            <v>5.541130586279687E-2</v>
          </cell>
          <cell r="I30">
            <v>0.17422874356227641</v>
          </cell>
          <cell r="J30">
            <v>0.3782405155194678</v>
          </cell>
          <cell r="K30">
            <v>0.34984256663717289</v>
          </cell>
          <cell r="L30">
            <v>0.22239404450142655</v>
          </cell>
          <cell r="M30">
            <v>0.23172025824971515</v>
          </cell>
          <cell r="N30">
            <v>0.22878576856662772</v>
          </cell>
          <cell r="O30">
            <v>0.11301260457117522</v>
          </cell>
          <cell r="P30">
            <v>0.13680006583489029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3.0765257797208876E-4</v>
          </cell>
          <cell r="F31">
            <v>3.0718412977812163E-4</v>
          </cell>
          <cell r="G31">
            <v>3.0812217297709237E-4</v>
          </cell>
          <cell r="H31">
            <v>5.541130586279687E-2</v>
          </cell>
          <cell r="I31">
            <v>0.17422874356227641</v>
          </cell>
          <cell r="J31">
            <v>0.3782405155194678</v>
          </cell>
          <cell r="K31">
            <v>0.34984256663717289</v>
          </cell>
          <cell r="L31">
            <v>0.22239404450142655</v>
          </cell>
          <cell r="M31">
            <v>0.23172025824971515</v>
          </cell>
          <cell r="N31">
            <v>0.22878576856662772</v>
          </cell>
          <cell r="O31">
            <v>0.11301260457117522</v>
          </cell>
          <cell r="P31">
            <v>0.13680006583489029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1.11369762769318E-4</v>
          </cell>
          <cell r="F32">
            <v>1.77373336183431E-7</v>
          </cell>
          <cell r="G32">
            <v>4.6213216279291498E-7</v>
          </cell>
          <cell r="H32">
            <v>3.1786179109152199E-2</v>
          </cell>
          <cell r="I32">
            <v>3.72673948313176E-2</v>
          </cell>
          <cell r="J32">
            <v>0.108863395456544</v>
          </cell>
          <cell r="K32">
            <v>1.47729155854358E-3</v>
          </cell>
          <cell r="L32">
            <v>4.3714173728920898E-2</v>
          </cell>
          <cell r="M32">
            <v>4.1444718517197103E-2</v>
          </cell>
          <cell r="N32">
            <v>2.0896142368761399E-2</v>
          </cell>
          <cell r="O32">
            <v>1.36213811414114E-2</v>
          </cell>
          <cell r="P32">
            <v>2.29452103654894E-2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1.1375431776403063E-4</v>
          </cell>
          <cell r="F33">
            <v>1.1387792642437047E-4</v>
          </cell>
          <cell r="G33">
            <v>1.1423329773391385E-4</v>
          </cell>
          <cell r="H33">
            <v>3.1868146747939329E-2</v>
          </cell>
          <cell r="I33">
            <v>6.9053715445235642E-2</v>
          </cell>
          <cell r="J33">
            <v>0.15280568944256195</v>
          </cell>
          <cell r="K33">
            <v>0.12966412724006257</v>
          </cell>
          <cell r="L33">
            <v>8.2378657360459712E-2</v>
          </cell>
          <cell r="M33">
            <v>8.5823243883857744E-2</v>
          </cell>
          <cell r="N33">
            <v>8.4737271226229996E-2</v>
          </cell>
          <cell r="O33">
            <v>4.1858084821637241E-2</v>
          </cell>
          <cell r="P33">
            <v>5.0668214484958736E-2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7.4906731940997687E-6</v>
          </cell>
          <cell r="F34">
            <v>2.3480754789724587E-5</v>
          </cell>
          <cell r="G34">
            <v>0.56363223101752791</v>
          </cell>
          <cell r="H34">
            <v>8.7667824030829691E-2</v>
          </cell>
          <cell r="I34">
            <v>0.69073813661730088</v>
          </cell>
          <cell r="J34">
            <v>4.393014461980875E-2</v>
          </cell>
          <cell r="K34">
            <v>1.7755925172237725E-5</v>
          </cell>
          <cell r="L34">
            <v>3.662159566389521E-5</v>
          </cell>
          <cell r="M34">
            <v>4.2004069070011203E-3</v>
          </cell>
          <cell r="N34">
            <v>1.028031850254091E-2</v>
          </cell>
          <cell r="O34">
            <v>7.0301593300683913E-3</v>
          </cell>
          <cell r="P34">
            <v>1.9489252220779421E-2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7.4906731940997509E-6</v>
          </cell>
          <cell r="F35">
            <v>2.3461578020971786E-5</v>
          </cell>
          <cell r="G35">
            <v>0.56291331235551589</v>
          </cell>
          <cell r="H35">
            <v>8.7667824030829872E-2</v>
          </cell>
          <cell r="I35">
            <v>0.68997064979883815</v>
          </cell>
          <cell r="J35">
            <v>4.393014461980882E-2</v>
          </cell>
          <cell r="K35">
            <v>1.7738585401561717E-5</v>
          </cell>
          <cell r="L35">
            <v>3.6621595663895217E-5</v>
          </cell>
          <cell r="M35">
            <v>4.2004069070011203E-3</v>
          </cell>
          <cell r="N35">
            <v>1.028031850254091E-2</v>
          </cell>
          <cell r="O35">
            <v>7.0301593300683913E-3</v>
          </cell>
          <cell r="P35">
            <v>1.9489252220779421E-2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6.1651187866654933E-6</v>
          </cell>
          <cell r="F36">
            <v>2.8522580979402312E-5</v>
          </cell>
          <cell r="G36">
            <v>0.67099048897407054</v>
          </cell>
          <cell r="H36">
            <v>0.10076761115262969</v>
          </cell>
          <cell r="I36">
            <v>0.76748675959407631</v>
          </cell>
          <cell r="J36">
            <v>4.7236714644957239E-2</v>
          </cell>
          <cell r="K36">
            <v>1.7755925172237725E-5</v>
          </cell>
          <cell r="L36">
            <v>3.662159566389521E-5</v>
          </cell>
          <cell r="M36">
            <v>4.2428085006924968E-3</v>
          </cell>
          <cell r="N36">
            <v>1.0384864911942189E-2</v>
          </cell>
          <cell r="O36">
            <v>7.101171040478753E-3</v>
          </cell>
          <cell r="P36">
            <v>1.9686916121494487E-2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6.1651187866654933E-6</v>
          </cell>
          <cell r="F37">
            <v>2.8522580979402312E-5</v>
          </cell>
          <cell r="G37">
            <v>0.67099048897407054</v>
          </cell>
          <cell r="H37">
            <v>0.10076761115262969</v>
          </cell>
          <cell r="I37">
            <v>0.76748675959407631</v>
          </cell>
          <cell r="J37">
            <v>4.7236714644957239E-2</v>
          </cell>
          <cell r="K37">
            <v>1.7755925172237725E-5</v>
          </cell>
          <cell r="L37">
            <v>3.662159566389521E-5</v>
          </cell>
          <cell r="M37">
            <v>4.2428085006924968E-3</v>
          </cell>
          <cell r="N37">
            <v>1.0384864911942189E-2</v>
          </cell>
          <cell r="O37">
            <v>7.101171040478753E-3</v>
          </cell>
          <cell r="P37">
            <v>1.9686916121494487E-2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5.3469256726043895E-4</v>
          </cell>
          <cell r="F38">
            <v>8.7635804724537299E-6</v>
          </cell>
          <cell r="G38">
            <v>3.4871690362208302E-2</v>
          </cell>
          <cell r="H38">
            <v>4.13077499425437E-6</v>
          </cell>
          <cell r="I38">
            <v>8.2885975609806803E-3</v>
          </cell>
          <cell r="J38">
            <v>1.24331571908263E-5</v>
          </cell>
          <cell r="K38">
            <v>5.3013465712590498E-6</v>
          </cell>
          <cell r="L38">
            <v>4.6396758423348502E-4</v>
          </cell>
          <cell r="M38">
            <v>7.6449385021805494E-5</v>
          </cell>
          <cell r="N38">
            <v>5.2063562930606405E-4</v>
          </cell>
          <cell r="O38">
            <v>1.61775994155917E-4</v>
          </cell>
          <cell r="P38">
            <v>1.1006933867315799E-3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5.3469256726043895E-4</v>
          </cell>
          <cell r="F39">
            <v>5.4271161726758956E-4</v>
          </cell>
          <cell r="G39">
            <v>3.5412348997297935E-2</v>
          </cell>
          <cell r="H39">
            <v>3.4954991846442109E-2</v>
          </cell>
          <cell r="I39">
            <v>4.3182177143545837E-2</v>
          </cell>
          <cell r="J39">
            <v>1.5204531589205626E-2</v>
          </cell>
          <cell r="K39">
            <v>5.8308462295991997E-4</v>
          </cell>
          <cell r="L39">
            <v>4.7712569092983023E-4</v>
          </cell>
          <cell r="M39">
            <v>5.4197686044792244E-4</v>
          </cell>
          <cell r="N39">
            <v>1.0528442638669162E-3</v>
          </cell>
          <cell r="O39">
            <v>8.0383198157194218E-4</v>
          </cell>
          <cell r="P39">
            <v>1.7752414117735316E-3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2.0096504281733393E-4</v>
          </cell>
          <cell r="H40">
            <v>1.5259724943050292E-4</v>
          </cell>
          <cell r="I40">
            <v>2.3165768770007909E-4</v>
          </cell>
          <cell r="J40">
            <v>1.8195509099881081E-4</v>
          </cell>
          <cell r="K40">
            <v>2.0813156779687336E-4</v>
          </cell>
          <cell r="L40">
            <v>0.25982745868305585</v>
          </cell>
          <cell r="M40">
            <v>3.2257685734025681</v>
          </cell>
          <cell r="N40">
            <v>1.9291490088772698</v>
          </cell>
          <cell r="O40">
            <v>0.60851771110566788</v>
          </cell>
          <cell r="P40">
            <v>3.0829105888810546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5.3706244018504727E-5</v>
          </cell>
          <cell r="H41">
            <v>4.2077199465798639E-5</v>
          </cell>
          <cell r="I41">
            <v>5.8389657933290856E-5</v>
          </cell>
          <cell r="J41">
            <v>4.524002971265346E-5</v>
          </cell>
          <cell r="K41">
            <v>5.4009990330971896E-5</v>
          </cell>
          <cell r="L41">
            <v>2.3181172204330764E-2</v>
          </cell>
          <cell r="M41">
            <v>0.35959701621002266</v>
          </cell>
          <cell r="N41">
            <v>0.23077935390190124</v>
          </cell>
          <cell r="O41">
            <v>4.1490154728011083E-2</v>
          </cell>
          <cell r="P41">
            <v>0.22956318037108941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2.4516031142084378E-5</v>
          </cell>
          <cell r="H42">
            <v>1.7528222322159498E-5</v>
          </cell>
          <cell r="I42">
            <v>2.7356136952956212E-5</v>
          </cell>
          <cell r="J42">
            <v>2.1780830200316453E-5</v>
          </cell>
          <cell r="K42">
            <v>2.2934838769991062E-5</v>
          </cell>
          <cell r="L42">
            <v>6.5722026166074873E-5</v>
          </cell>
          <cell r="M42">
            <v>5.393995164135588E-5</v>
          </cell>
          <cell r="N42">
            <v>9.4469513845615437E-5</v>
          </cell>
          <cell r="O42">
            <v>6.7509410534150762E-5</v>
          </cell>
          <cell r="P42">
            <v>1.7664274123022769E-4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1.5574509969735495E-5</v>
          </cell>
          <cell r="H43">
            <v>1.2184150669218389E-5</v>
          </cell>
          <cell r="I43">
            <v>2.0547906022364082E-5</v>
          </cell>
          <cell r="J43">
            <v>1.7035121213028667E-5</v>
          </cell>
          <cell r="K43">
            <v>1.7582191202138563E-5</v>
          </cell>
          <cell r="L43">
            <v>3.9302336771786833E-5</v>
          </cell>
          <cell r="M43">
            <v>3.5876986978698416E-5</v>
          </cell>
          <cell r="N43">
            <v>5.3333954579481947E-5</v>
          </cell>
          <cell r="O43">
            <v>4.2894003692024591E-5</v>
          </cell>
          <cell r="P43">
            <v>8.2864955925657246E-5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2.461913685291732E-5</v>
          </cell>
          <cell r="H44">
            <v>1.7637416855808285E-5</v>
          </cell>
          <cell r="I44">
            <v>2.7360054373309582E-5</v>
          </cell>
          <cell r="J44">
            <v>2.1782474120007027E-5</v>
          </cell>
          <cell r="K44">
            <v>2.2935920571390435E-5</v>
          </cell>
          <cell r="L44">
            <v>6.5726347339346399E-5</v>
          </cell>
          <cell r="M44">
            <v>5.3943299705217392E-5</v>
          </cell>
          <cell r="N44">
            <v>9.4481131651826558E-5</v>
          </cell>
          <cell r="O44">
            <v>6.7512497186481994E-5</v>
          </cell>
          <cell r="P44">
            <v>1.7671622340490254E-4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2.9868653036100194E-5</v>
          </cell>
          <cell r="H45">
            <v>2.461674724476154E-5</v>
          </cell>
          <cell r="I45">
            <v>3.6650642986091565E-5</v>
          </cell>
          <cell r="J45">
            <v>2.8103763297961548E-5</v>
          </cell>
          <cell r="K45">
            <v>3.552118471982143E-5</v>
          </cell>
          <cell r="L45">
            <v>0.20359322346275024</v>
          </cell>
          <cell r="M45">
            <v>2.6133399885901283</v>
          </cell>
          <cell r="N45">
            <v>1.5401886320526661</v>
          </cell>
          <cell r="O45">
            <v>0.48044111339174067</v>
          </cell>
          <cell r="P45">
            <v>2.4247762404009854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2.8137555452068596E-5</v>
          </cell>
          <cell r="H46">
            <v>2.0996795292767816E-5</v>
          </cell>
          <cell r="I46">
            <v>3.3982395131007342E-5</v>
          </cell>
          <cell r="J46">
            <v>2.6205341889368992E-5</v>
          </cell>
          <cell r="K46">
            <v>3.2185479700579793E-5</v>
          </cell>
          <cell r="L46">
            <v>3.2816576304204946E-2</v>
          </cell>
          <cell r="M46">
            <v>0.25263386189008497</v>
          </cell>
          <cell r="N46">
            <v>0.15784426925342471</v>
          </cell>
          <cell r="O46">
            <v>8.634101524947993E-2</v>
          </cell>
          <cell r="P46">
            <v>0.42795831942358525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2.4515229922349079E-5</v>
          </cell>
          <cell r="H47">
            <v>1.752782199986409E-5</v>
          </cell>
          <cell r="I47">
            <v>2.7362391800827814E-5</v>
          </cell>
          <cell r="J47">
            <v>2.1780803953534819E-5</v>
          </cell>
          <cell r="K47">
            <v>2.2935275108131036E-5</v>
          </cell>
          <cell r="L47">
            <v>6.572729080010126E-5</v>
          </cell>
          <cell r="M47">
            <v>5.3939009585666374E-5</v>
          </cell>
          <cell r="N47">
            <v>9.4460229321333516E-5</v>
          </cell>
          <cell r="O47">
            <v>6.7502403871721783E-5</v>
          </cell>
          <cell r="P47">
            <v>1.7661361191656695E-4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0.58697857988475777</v>
          </cell>
          <cell r="K48">
            <v>0.53011940213751052</v>
          </cell>
          <cell r="L48">
            <v>0.52788526486037179</v>
          </cell>
          <cell r="M48">
            <v>1.5613090908430838</v>
          </cell>
          <cell r="N48">
            <v>2.1628796117892906</v>
          </cell>
          <cell r="O48">
            <v>2.5928809174021961</v>
          </cell>
          <cell r="P48">
            <v>2.6172803763533037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0.59290765644925048</v>
          </cell>
          <cell r="K49">
            <v>0.53547414357324286</v>
          </cell>
          <cell r="L49">
            <v>0.53321743925290133</v>
          </cell>
          <cell r="M49">
            <v>1.5770798897404894</v>
          </cell>
          <cell r="N49">
            <v>2.1847268805952438</v>
          </cell>
          <cell r="O49">
            <v>2.6190716337395918</v>
          </cell>
          <cell r="P49">
            <v>2.643717551872022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1.6652472023160899E-7</v>
          </cell>
          <cell r="I50">
            <v>4.5135254850912499E-7</v>
          </cell>
          <cell r="J50">
            <v>3.6781374692515398E-2</v>
          </cell>
          <cell r="K50">
            <v>9.0737786787849507E-6</v>
          </cell>
          <cell r="L50">
            <v>2.57990583249254E-5</v>
          </cell>
          <cell r="M50">
            <v>8.5036230347403402E-2</v>
          </cell>
          <cell r="N50">
            <v>3.5146016531313301E-2</v>
          </cell>
          <cell r="O50">
            <v>2.4562731863367701E-2</v>
          </cell>
          <cell r="P50">
            <v>7.1107576155750403E-3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1.6652472023160899E-7</v>
          </cell>
          <cell r="I51">
            <v>6.1787726874073398E-7</v>
          </cell>
          <cell r="J51">
            <v>3.6781992569784101E-2</v>
          </cell>
          <cell r="K51">
            <v>3.6791066348462902E-2</v>
          </cell>
          <cell r="L51">
            <v>3.6816865406787802E-2</v>
          </cell>
          <cell r="M51">
            <v>0.121853095754191</v>
          </cell>
          <cell r="N51">
            <v>0.15699911228550401</v>
          </cell>
          <cell r="O51">
            <v>0.18156179135825601</v>
          </cell>
          <cell r="P51">
            <v>0.18867243523972699</v>
          </cell>
        </row>
        <row r="52">
          <cell r="B52" t="str">
            <v>ENUC_SMR_GOE_II</v>
          </cell>
          <cell r="C52" t="str">
            <v>VAR_fout</v>
          </cell>
          <cell r="D52" t="str">
            <v>LTH</v>
          </cell>
          <cell r="J52"/>
          <cell r="K52">
            <v>9.4050905288781475E-3</v>
          </cell>
          <cell r="L52">
            <v>2.8545488923018014E-2</v>
          </cell>
          <cell r="M52">
            <v>2.8163991584092597E-2</v>
          </cell>
          <cell r="N52">
            <v>2.9732343233756519E-2</v>
          </cell>
          <cell r="O52">
            <v>2.9808852686874308E-2</v>
          </cell>
          <cell r="P52">
            <v>3.0117584097247498E-2</v>
          </cell>
        </row>
        <row r="53">
          <cell r="B53" t="str">
            <v>ENUC_SMR_GOE_II</v>
          </cell>
          <cell r="C53" t="str">
            <v>VAR_fout</v>
          </cell>
          <cell r="D53" t="str">
            <v>ELC</v>
          </cell>
          <cell r="J53"/>
          <cell r="K53">
            <v>1.5229913417417276E-2</v>
          </cell>
          <cell r="L53">
            <v>4.6760404461656073E-2</v>
          </cell>
          <cell r="M53">
            <v>4.7228557496584909E-2</v>
          </cell>
          <cell r="N53">
            <v>4.5822780972819652E-2</v>
          </cell>
          <cell r="O53">
            <v>4.8266028990384714E-2</v>
          </cell>
          <cell r="P53">
            <v>4.5618559806963117E-2</v>
          </cell>
        </row>
        <row r="54">
          <cell r="B54" t="str">
            <v>ENUC_SMR_GOE_II</v>
          </cell>
          <cell r="C54" t="str">
            <v>VAR_fin</v>
          </cell>
          <cell r="D54" t="str">
            <v>URN</v>
          </cell>
          <cell r="J54"/>
          <cell r="K54">
            <v>5.0112040093603899E-2</v>
          </cell>
          <cell r="L54">
            <v>0.15371335812060433</v>
          </cell>
          <cell r="M54">
            <v>0.15495593360080473</v>
          </cell>
          <cell r="N54">
            <v>0.15141301081658681</v>
          </cell>
          <cell r="O54">
            <v>0.15881673295871968</v>
          </cell>
          <cell r="P54">
            <v>0.15096779035990374</v>
          </cell>
        </row>
        <row r="55">
          <cell r="B55" t="str">
            <v>ENUC_SMR_GOE_II</v>
          </cell>
          <cell r="C55" t="str">
            <v>VAR_ncap</v>
          </cell>
          <cell r="D55" t="str">
            <v>-</v>
          </cell>
          <cell r="J55"/>
          <cell r="K55">
            <v>1.84988878429659E-3</v>
          </cell>
          <cell r="L55">
            <v>1.7182045133720501E-8</v>
          </cell>
          <cell r="M55">
            <v>2.9452844453310201E-8</v>
          </cell>
          <cell r="N55">
            <v>6.0659353761913704E-7</v>
          </cell>
          <cell r="O55">
            <v>2.1027666031234799E-7</v>
          </cell>
        </row>
        <row r="56">
          <cell r="B56" t="str">
            <v>ENUC_SMR_GOE_II</v>
          </cell>
          <cell r="C56" t="str">
            <v>VAR_cap</v>
          </cell>
          <cell r="D56" t="str">
            <v>-</v>
          </cell>
          <cell r="J56"/>
          <cell r="K56">
            <v>5.8644007023626096E-4</v>
          </cell>
          <cell r="L56">
            <v>1.84988878429659E-3</v>
          </cell>
          <cell r="M56">
            <v>1.8499153284687599E-3</v>
          </cell>
          <cell r="N56">
            <v>1.84993541918617E-3</v>
          </cell>
          <cell r="O56">
            <v>1.85060867330387E-3</v>
          </cell>
          <cell r="P56">
            <v>1.8507522893841E-3</v>
          </cell>
        </row>
        <row r="57">
          <cell r="B57" t="str">
            <v>ITOT-EBAT</v>
          </cell>
          <cell r="C57" t="str">
            <v>VAR_fout</v>
          </cell>
          <cell r="D57" t="str">
            <v>AUX_ITOT-EBAT_OUT</v>
          </cell>
          <cell r="E57">
            <v>2.7686561584660884E-4</v>
          </cell>
          <cell r="F57">
            <v>2.7651520965697962E-4</v>
          </cell>
          <cell r="G57">
            <v>2.773371956349419E-4</v>
          </cell>
          <cell r="H57">
            <v>2.6790888499074874E-2</v>
          </cell>
          <cell r="I57">
            <v>0.12445322300111124</v>
          </cell>
          <cell r="J57">
            <v>0.10364473874456255</v>
          </cell>
          <cell r="K57">
            <v>5.8536966490122737E-2</v>
          </cell>
          <cell r="L57">
            <v>7.2441147090770749E-2</v>
          </cell>
          <cell r="M57">
            <v>7.1573803906225447E-2</v>
          </cell>
          <cell r="N57">
            <v>0.15159649635948233</v>
          </cell>
          <cell r="O57">
            <v>0.60456187468168587</v>
          </cell>
          <cell r="P57">
            <v>0.57190179962648213</v>
          </cell>
        </row>
        <row r="58">
          <cell r="B58" t="str">
            <v>ITOT-EBAT</v>
          </cell>
          <cell r="C58" t="str">
            <v>VAR_fout</v>
          </cell>
          <cell r="D58" t="str">
            <v>ITOT_ELC</v>
          </cell>
          <cell r="E58">
            <v>2.7686561584660868E-4</v>
          </cell>
          <cell r="F58">
            <v>2.7651520965697919E-4</v>
          </cell>
          <cell r="G58">
            <v>2.7733719563494157E-4</v>
          </cell>
          <cell r="H58">
            <v>2.679088849907486E-2</v>
          </cell>
          <cell r="I58">
            <v>0.12445322300111107</v>
          </cell>
          <cell r="J58">
            <v>0.10364473874456245</v>
          </cell>
          <cell r="K58">
            <v>5.8536966490122688E-2</v>
          </cell>
          <cell r="L58">
            <v>7.2441147090770652E-2</v>
          </cell>
          <cell r="M58">
            <v>7.1573803906225364E-2</v>
          </cell>
          <cell r="N58">
            <v>0.15159649635948216</v>
          </cell>
          <cell r="O58">
            <v>0.60456187468168543</v>
          </cell>
          <cell r="P58">
            <v>0.57190179962648136</v>
          </cell>
        </row>
        <row r="59">
          <cell r="B59" t="str">
            <v>ITOT-EBAT</v>
          </cell>
          <cell r="C59" t="str">
            <v>VAR_fin</v>
          </cell>
          <cell r="D59" t="str">
            <v>ITOT_ELC</v>
          </cell>
          <cell r="E59">
            <v>3.0634719488210416E-4</v>
          </cell>
          <cell r="F59">
            <v>3.0587540246067692E-4</v>
          </cell>
          <cell r="G59">
            <v>3.0682101146161137E-4</v>
          </cell>
          <cell r="H59">
            <v>2.9627174218398812E-2</v>
          </cell>
          <cell r="I59">
            <v>0.13762852036501813</v>
          </cell>
          <cell r="J59">
            <v>0.11461710195569007</v>
          </cell>
          <cell r="K59">
            <v>6.473403609076743E-2</v>
          </cell>
          <cell r="L59">
            <v>8.0110388856373782E-2</v>
          </cell>
          <cell r="M59">
            <v>7.9151084817496539E-2</v>
          </cell>
          <cell r="N59">
            <v>0.16764552825686865</v>
          </cell>
          <cell r="O59">
            <v>0.66856399720587734</v>
          </cell>
          <cell r="P59">
            <v>0.63244647217332028</v>
          </cell>
        </row>
        <row r="60">
          <cell r="B60" t="str">
            <v>ITOT-EBAT</v>
          </cell>
          <cell r="C60" t="str">
            <v>VAR_fin</v>
          </cell>
          <cell r="D60" t="str">
            <v>AUX_ITOT-EBAT_IN</v>
          </cell>
          <cell r="E60">
            <v>3.0634719488210416E-4</v>
          </cell>
          <cell r="F60">
            <v>3.0587540246067692E-4</v>
          </cell>
          <cell r="G60">
            <v>3.0682101146161137E-4</v>
          </cell>
          <cell r="H60">
            <v>2.9627174218398812E-2</v>
          </cell>
          <cell r="I60">
            <v>0.13762852036501813</v>
          </cell>
          <cell r="J60">
            <v>0.11461710195569007</v>
          </cell>
          <cell r="K60">
            <v>6.473403609076743E-2</v>
          </cell>
          <cell r="L60">
            <v>8.0110388856373782E-2</v>
          </cell>
          <cell r="M60">
            <v>7.9151084817496539E-2</v>
          </cell>
          <cell r="N60">
            <v>0.16764552825686865</v>
          </cell>
          <cell r="O60">
            <v>0.66856399720587734</v>
          </cell>
          <cell r="P60">
            <v>0.63244647217332028</v>
          </cell>
        </row>
        <row r="61">
          <cell r="B61" t="str">
            <v>ITOT-EBAT</v>
          </cell>
          <cell r="C61" t="str">
            <v>VAR_ncap</v>
          </cell>
          <cell r="D61" t="str">
            <v>-</v>
          </cell>
          <cell r="E61">
            <v>1.11149137588387E-4</v>
          </cell>
          <cell r="F61">
            <v>1.76918205687074E-7</v>
          </cell>
          <cell r="G61">
            <v>4.6044775108080198E-7</v>
          </cell>
          <cell r="H61">
            <v>1.96601704510595E-2</v>
          </cell>
          <cell r="I61">
            <v>4.4489776254539697E-2</v>
          </cell>
          <cell r="J61">
            <v>2.0642736527200301E-3</v>
          </cell>
          <cell r="K61">
            <v>5.7225231548387603E-5</v>
          </cell>
          <cell r="L61">
            <v>2.89141187826071E-2</v>
          </cell>
          <cell r="M61">
            <v>3.7646984540398802E-4</v>
          </cell>
          <cell r="N61">
            <v>4.6903063727675602E-2</v>
          </cell>
          <cell r="O61">
            <v>0.200652482260856</v>
          </cell>
          <cell r="P61">
            <v>1.9387924847824099E-3</v>
          </cell>
        </row>
        <row r="62">
          <cell r="B62" t="str">
            <v>ITOT-EBAT</v>
          </cell>
          <cell r="C62" t="str">
            <v>VAR_cap</v>
          </cell>
          <cell r="D62" t="str">
            <v>-</v>
          </cell>
          <cell r="E62">
            <v>1.1327512073828631E-4</v>
          </cell>
          <cell r="F62">
            <v>1.1339873842566663E-4</v>
          </cell>
          <cell r="G62">
            <v>1.1375316157345747E-4</v>
          </cell>
          <cell r="H62">
            <v>1.9741974423268829E-2</v>
          </cell>
          <cell r="I62">
            <v>6.415008750111155E-2</v>
          </cell>
          <cell r="J62">
            <v>5.0682524390106308E-2</v>
          </cell>
          <cell r="K62">
            <v>2.5189823167670305E-2</v>
          </cell>
          <cell r="L62">
            <v>2.9676253076233297E-2</v>
          </cell>
          <cell r="M62">
            <v>2.9316179910702272E-2</v>
          </cell>
          <cell r="N62">
            <v>6.2093227579423933E-2</v>
          </cell>
          <cell r="O62">
            <v>0.24762202063280231</v>
          </cell>
          <cell r="P62">
            <v>0.23424400269292081</v>
          </cell>
        </row>
        <row r="63">
          <cell r="B63" t="str">
            <v>EWSTINCCS</v>
          </cell>
          <cell r="C63" t="str">
            <v>VAR_fout</v>
          </cell>
          <cell r="D63" t="str">
            <v>ELC35</v>
          </cell>
          <cell r="J63">
            <v>1.1712602274870014</v>
          </cell>
          <cell r="K63">
            <v>4.5573119197624576</v>
          </cell>
          <cell r="L63">
            <v>4.8957821647837783</v>
          </cell>
          <cell r="M63">
            <v>4.6681185050514626</v>
          </cell>
          <cell r="N63">
            <v>4.4441163132739243</v>
          </cell>
          <cell r="O63">
            <v>4.4441164254082697</v>
          </cell>
          <cell r="P63">
            <v>4.4441171047406645</v>
          </cell>
        </row>
        <row r="64">
          <cell r="B64" t="str">
            <v>EWSTINCCS</v>
          </cell>
          <cell r="C64" t="str">
            <v>VAR_fout</v>
          </cell>
          <cell r="D64" t="str">
            <v>CO2_O</v>
          </cell>
          <cell r="J64">
            <v>300.69424736480562</v>
          </cell>
          <cell r="K64">
            <v>1169.9854955886308</v>
          </cell>
          <cell r="L64">
            <v>1256.8799817101594</v>
          </cell>
          <cell r="M64">
            <v>1198.4325494410677</v>
          </cell>
          <cell r="N64">
            <v>1140.9251152399349</v>
          </cell>
          <cell r="O64">
            <v>1140.9251440278595</v>
          </cell>
          <cell r="P64">
            <v>1140.9253184308998</v>
          </cell>
        </row>
        <row r="65">
          <cell r="B65" t="str">
            <v>EWSTINCCS</v>
          </cell>
          <cell r="C65" t="str">
            <v>VAR_fout</v>
          </cell>
          <cell r="D65" t="str">
            <v>CO2</v>
          </cell>
          <cell r="J65">
            <v>-300.69424736480602</v>
          </cell>
          <cell r="K65">
            <v>-1169.9854955886301</v>
          </cell>
          <cell r="L65">
            <v>-1256.8799817101601</v>
          </cell>
          <cell r="M65">
            <v>-1198.43254944107</v>
          </cell>
          <cell r="N65">
            <v>-1140.9251152399299</v>
          </cell>
          <cell r="O65">
            <v>-1140.9251440278599</v>
          </cell>
          <cell r="P65">
            <v>-1140.9253184309</v>
          </cell>
        </row>
        <row r="66">
          <cell r="B66" t="str">
            <v>EWSTINCCS</v>
          </cell>
          <cell r="C66" t="str">
            <v>VAR_fout</v>
          </cell>
          <cell r="D66" t="str">
            <v>CO2_E</v>
          </cell>
          <cell r="J66">
            <v>324.73923962348698</v>
          </cell>
          <cell r="K66">
            <v>1251.0329656925601</v>
          </cell>
          <cell r="L66">
            <v>1330.7708748433299</v>
          </cell>
          <cell r="M66">
            <v>1268.8873682994099</v>
          </cell>
          <cell r="N66">
            <v>1207.9991215014099</v>
          </cell>
          <cell r="O66">
            <v>1207.9991519817499</v>
          </cell>
          <cell r="P66">
            <v>1207.9993366377901</v>
          </cell>
        </row>
        <row r="67">
          <cell r="B67" t="str">
            <v>EWSTINCCS</v>
          </cell>
          <cell r="C67" t="str">
            <v>VAR_fin</v>
          </cell>
          <cell r="D67" t="str">
            <v>EWST</v>
          </cell>
          <cell r="J67">
            <v>3.4993452545634449</v>
          </cell>
          <cell r="K67">
            <v>13.480958682031925</v>
          </cell>
          <cell r="L67">
            <v>14.340203392708323</v>
          </cell>
          <cell r="M67">
            <v>13.673355261847096</v>
          </cell>
          <cell r="N67">
            <v>13.017231912730676</v>
          </cell>
          <cell r="O67">
            <v>13.017232241182644</v>
          </cell>
          <cell r="P67">
            <v>13.017234231010709</v>
          </cell>
        </row>
        <row r="68">
          <cell r="B68" t="str">
            <v>EWSTINCCS</v>
          </cell>
          <cell r="C68" t="str">
            <v>VAR_ncap</v>
          </cell>
          <cell r="D68" t="str">
            <v>-</v>
          </cell>
          <cell r="J68">
            <v>5.3780162077327803E-2</v>
          </cell>
          <cell r="K68">
            <v>0.128860092296151</v>
          </cell>
          <cell r="L68">
            <v>1.2184579262191801E-7</v>
          </cell>
          <cell r="M68">
            <v>2.15729173219976E-8</v>
          </cell>
          <cell r="N68">
            <v>8.2315643315686396E-8</v>
          </cell>
          <cell r="O68">
            <v>1.51583091411945E-7</v>
          </cell>
          <cell r="P68">
            <v>3.69307229678087E-2</v>
          </cell>
        </row>
        <row r="69">
          <cell r="B69" t="str">
            <v>EWSTINCCS</v>
          </cell>
          <cell r="C69" t="str">
            <v>VAR_cap</v>
          </cell>
          <cell r="D69" t="str">
            <v>-</v>
          </cell>
          <cell r="J69">
            <v>5.3780162077327803E-2</v>
          </cell>
          <cell r="K69">
            <v>0.18264024276190963</v>
          </cell>
          <cell r="L69">
            <v>0.18264036351615118</v>
          </cell>
          <cell r="M69">
            <v>0.18264022725790005</v>
          </cell>
          <cell r="N69">
            <v>0.18263993538514348</v>
          </cell>
          <cell r="O69">
            <v>0.17422060651909876</v>
          </cell>
          <cell r="P69">
            <v>0.16579085451092346</v>
          </cell>
        </row>
        <row r="70">
          <cell r="B70" t="str">
            <v>D-RES_LTH</v>
          </cell>
          <cell r="C70" t="str">
            <v>VAR_fout</v>
          </cell>
          <cell r="D70" t="str">
            <v>RHNS_LTH_DH</v>
          </cell>
          <cell r="F70">
            <v>5.4452844212914089E-2</v>
          </cell>
          <cell r="G70">
            <v>7.0593470082919246E-2</v>
          </cell>
          <cell r="H70">
            <v>0.11352677247026999</v>
          </cell>
          <cell r="I70">
            <v>0.17685069914986801</v>
          </cell>
          <cell r="J70">
            <v>0.26957995506086341</v>
          </cell>
          <cell r="K70">
            <v>0.43416056153555288</v>
          </cell>
          <cell r="L70">
            <v>0.4563703225365634</v>
          </cell>
          <cell r="M70">
            <v>0.47964973972521308</v>
          </cell>
          <cell r="N70">
            <v>0.50411673077150843</v>
          </cell>
          <cell r="O70">
            <v>0.52983189350346038</v>
          </cell>
          <cell r="P70">
            <v>0.55685941344832435</v>
          </cell>
        </row>
        <row r="71">
          <cell r="B71" t="str">
            <v>D-RES_LTH</v>
          </cell>
          <cell r="C71" t="str">
            <v>VAR_fout</v>
          </cell>
          <cell r="D71" t="str">
            <v>RHEM_LTH_DH</v>
          </cell>
          <cell r="E71">
            <v>2.1199368046010121</v>
          </cell>
          <cell r="F71">
            <v>3.8269937713508142</v>
          </cell>
          <cell r="G71">
            <v>3.8885171701512053</v>
          </cell>
          <cell r="H71">
            <v>3.2289808119522609</v>
          </cell>
          <cell r="I71">
            <v>3.0389739654811385</v>
          </cell>
          <cell r="J71">
            <v>2.8389445426356934</v>
          </cell>
          <cell r="K71">
            <v>3.6319818818459928</v>
          </cell>
          <cell r="L71">
            <v>3.6026899783786552</v>
          </cell>
          <cell r="M71">
            <v>3.4648080226072673</v>
          </cell>
          <cell r="N71">
            <v>2.9818211076413714</v>
          </cell>
          <cell r="O71">
            <v>3.4575280895239575</v>
          </cell>
          <cell r="P71">
            <v>2.3226672138341358</v>
          </cell>
        </row>
        <row r="72">
          <cell r="B72" t="str">
            <v>D-RES_LTH</v>
          </cell>
          <cell r="C72" t="str">
            <v>VAR_fout</v>
          </cell>
          <cell r="D72" t="str">
            <v>RHES_LTH_DH</v>
          </cell>
          <cell r="E72">
            <v>2.3107595938958871</v>
          </cell>
          <cell r="F72">
            <v>3.5391862728381853</v>
          </cell>
          <cell r="G72">
            <v>3.3437531322662095</v>
          </cell>
          <cell r="H72">
            <v>1.7667981956618735</v>
          </cell>
          <cell r="I72">
            <v>1.7627299185876</v>
          </cell>
          <cell r="J72">
            <v>2.5132558003218777</v>
          </cell>
          <cell r="K72">
            <v>2.6814111385581207</v>
          </cell>
          <cell r="L72">
            <v>2.5794389092203445</v>
          </cell>
          <cell r="M72">
            <v>2.4125266834448</v>
          </cell>
          <cell r="N72">
            <v>2.2793446004926858</v>
          </cell>
          <cell r="O72">
            <v>2.3173787908526049</v>
          </cell>
          <cell r="P72">
            <v>1.9304418751107721</v>
          </cell>
        </row>
        <row r="73">
          <cell r="B73" t="str">
            <v>D-RES_LTH</v>
          </cell>
          <cell r="C73" t="str">
            <v>VAR_fout</v>
          </cell>
          <cell r="D73" t="str">
            <v>RHSA_LTH</v>
          </cell>
          <cell r="E73">
            <v>3.9093050455718008</v>
          </cell>
          <cell r="F73">
            <v>1.776840183994844</v>
          </cell>
          <cell r="G73">
            <v>1.7768402215558126</v>
          </cell>
          <cell r="H73">
            <v>1.7768402599813333</v>
          </cell>
          <cell r="I73">
            <v>1.7768403110108897</v>
          </cell>
          <cell r="J73">
            <v>1.7768403970418558</v>
          </cell>
          <cell r="K73">
            <v>1.7768396319741133</v>
          </cell>
          <cell r="L73">
            <v>1.7768387723072721</v>
          </cell>
          <cell r="M73">
            <v>1.7768383850311908</v>
          </cell>
          <cell r="N73">
            <v>1.7768379226459787</v>
          </cell>
          <cell r="O73">
            <v>1.7768375744473837</v>
          </cell>
          <cell r="P73">
            <v>1.776838431909828</v>
          </cell>
        </row>
        <row r="74">
          <cell r="B74" t="str">
            <v>D-RES_LTH</v>
          </cell>
          <cell r="C74" t="str">
            <v>VAR_fout</v>
          </cell>
          <cell r="D74" t="str">
            <v>RHNM_LTH_DH</v>
          </cell>
          <cell r="F74">
            <v>0.35008152670798165</v>
          </cell>
          <cell r="G74">
            <v>0.38254332214998443</v>
          </cell>
          <cell r="H74">
            <v>0.44347233828569244</v>
          </cell>
          <cell r="I74">
            <v>0.51410602798022753</v>
          </cell>
          <cell r="J74">
            <v>0.59598987219268418</v>
          </cell>
          <cell r="K74">
            <v>0.69091458395913719</v>
          </cell>
          <cell r="L74">
            <v>0.80095795549197168</v>
          </cell>
          <cell r="M74">
            <v>0.92852839778780516</v>
          </cell>
          <cell r="N74">
            <v>1.0764180787247342</v>
          </cell>
          <cell r="O74">
            <v>1.2478628281963482</v>
          </cell>
          <cell r="P74">
            <v>1.4466156334049813</v>
          </cell>
        </row>
        <row r="75">
          <cell r="B75" t="str">
            <v>D-RES_LTH</v>
          </cell>
          <cell r="C75" t="str">
            <v>VAR_fin</v>
          </cell>
          <cell r="D75" t="str">
            <v>LTH</v>
          </cell>
          <cell r="E75">
            <v>9.2187296455794989</v>
          </cell>
          <cell r="F75">
            <v>10.553514314814874</v>
          </cell>
          <cell r="G75">
            <v>10.435978188288699</v>
          </cell>
          <cell r="H75">
            <v>8.0540597896469421</v>
          </cell>
          <cell r="I75">
            <v>7.9586354605564074</v>
          </cell>
          <cell r="J75">
            <v>8.7204265755994026</v>
          </cell>
          <cell r="K75">
            <v>10.015265991588064</v>
          </cell>
          <cell r="L75">
            <v>9.9799200902986573</v>
          </cell>
          <cell r="M75">
            <v>9.8132201592342607</v>
          </cell>
          <cell r="N75">
            <v>9.3326348793871468</v>
          </cell>
          <cell r="O75">
            <v>10.102437909548307</v>
          </cell>
          <cell r="P75">
            <v>8.6990387263208078</v>
          </cell>
        </row>
        <row r="76">
          <cell r="B76" t="str">
            <v>D-RES_LTH</v>
          </cell>
          <cell r="C76" t="str">
            <v>VAR_ncap</v>
          </cell>
          <cell r="D76" t="str">
            <v>-</v>
          </cell>
          <cell r="E76">
            <v>0.62767191339810902</v>
          </cell>
          <cell r="F76">
            <v>3.3283422518963802E-2</v>
          </cell>
          <cell r="G76">
            <v>2.50760009314635E-3</v>
          </cell>
          <cell r="H76">
            <v>6.4509307609174598E-3</v>
          </cell>
          <cell r="I76">
            <v>1.43403024826371E-2</v>
          </cell>
          <cell r="J76">
            <v>1.7096544704172299E-2</v>
          </cell>
          <cell r="K76">
            <v>1.61057635450709E-2</v>
          </cell>
          <cell r="L76">
            <v>1.4088342429907299E-2</v>
          </cell>
          <cell r="M76">
            <v>6.14761582270549E-3</v>
          </cell>
          <cell r="N76">
            <v>1.4684806393902501E-2</v>
          </cell>
          <cell r="O76">
            <v>9.2484167720481205E-3</v>
          </cell>
          <cell r="P76">
            <v>1.7234920062642101E-2</v>
          </cell>
        </row>
        <row r="77">
          <cell r="B77" t="str">
            <v>D-RES_LTH</v>
          </cell>
          <cell r="C77" t="str">
            <v>VAR_cap</v>
          </cell>
          <cell r="D77" t="str">
            <v>-</v>
          </cell>
          <cell r="E77">
            <v>0.62767191339810902</v>
          </cell>
          <cell r="F77">
            <v>0.66095533591707301</v>
          </cell>
          <cell r="G77">
            <v>0.663462936010219</v>
          </cell>
          <cell r="H77">
            <v>0.66991386677113696</v>
          </cell>
          <cell r="I77">
            <v>0.68425416925377402</v>
          </cell>
          <cell r="J77">
            <v>0.70135071395794601</v>
          </cell>
          <cell r="K77">
            <v>0.717456477503017</v>
          </cell>
          <cell r="L77">
            <v>0.73154481993292397</v>
          </cell>
          <cell r="M77">
            <v>0.73769243575563004</v>
          </cell>
          <cell r="N77">
            <v>0.75237724214953206</v>
          </cell>
          <cell r="O77">
            <v>0.76162565892158096</v>
          </cell>
          <cell r="P77">
            <v>0.77886057898422301</v>
          </cell>
        </row>
        <row r="78">
          <cell r="B78" t="str">
            <v>RHES-SHSTG-CHPNGA</v>
          </cell>
          <cell r="C78" t="str">
            <v>VAR_fout</v>
          </cell>
          <cell r="D78" t="str">
            <v>RHES_LTH_CHPNGA</v>
          </cell>
          <cell r="E78">
            <v>3.0527405060991257E-3</v>
          </cell>
          <cell r="F78">
            <v>2.2012540569118736E-5</v>
          </cell>
          <cell r="G78">
            <v>3.4217187771853372E-3</v>
          </cell>
          <cell r="H78">
            <v>1.9764033811235562E-3</v>
          </cell>
          <cell r="I78">
            <v>1.1396434608742997E-2</v>
          </cell>
          <cell r="J78">
            <v>4.4886290234990493E-4</v>
          </cell>
          <cell r="K78">
            <v>6.6401836578184321E-5</v>
          </cell>
          <cell r="L78">
            <v>1.0341554363128823E-4</v>
          </cell>
          <cell r="M78">
            <v>5.5800144466760951E-4</v>
          </cell>
          <cell r="N78">
            <v>1.2218045068623567E-3</v>
          </cell>
          <cell r="O78">
            <v>1.7830346725515732E-3</v>
          </cell>
          <cell r="P78">
            <v>3.0862145571740863E-3</v>
          </cell>
        </row>
        <row r="79">
          <cell r="B79" t="str">
            <v>RHES-SHSTG-CHPNGA</v>
          </cell>
          <cell r="C79" t="str">
            <v>VAR_fout</v>
          </cell>
          <cell r="D79" t="str">
            <v>AUX_RES_CHPNGA_OUT</v>
          </cell>
          <cell r="E79">
            <v>3.0527405060991344E-3</v>
          </cell>
          <cell r="F79">
            <v>2.1997875318906173E-5</v>
          </cell>
          <cell r="G79">
            <v>3.4181581957314564E-3</v>
          </cell>
          <cell r="H79">
            <v>1.9764033811235562E-3</v>
          </cell>
          <cell r="I79">
            <v>1.138596956318862E-2</v>
          </cell>
          <cell r="J79">
            <v>4.4886290234990661E-4</v>
          </cell>
          <cell r="K79">
            <v>6.6347630997304314E-5</v>
          </cell>
          <cell r="L79">
            <v>1.034155436312883E-4</v>
          </cell>
          <cell r="M79">
            <v>5.5800144466761016E-4</v>
          </cell>
          <cell r="N79">
            <v>1.2218045068623587E-3</v>
          </cell>
          <cell r="O79">
            <v>1.7830346725515758E-3</v>
          </cell>
          <cell r="P79">
            <v>3.086214557174091E-3</v>
          </cell>
        </row>
        <row r="80">
          <cell r="B80" t="str">
            <v>RHES-SHSTG-CHPNGA</v>
          </cell>
          <cell r="C80" t="str">
            <v>VAR_fin</v>
          </cell>
          <cell r="D80" t="str">
            <v>RHES_LTH_CHPNGA</v>
          </cell>
          <cell r="E80">
            <v>4.0734033006958699E-3</v>
          </cell>
          <cell r="F80">
            <v>2.8632058746330974E-5</v>
          </cell>
          <cell r="G80">
            <v>4.414848061983629E-3</v>
          </cell>
          <cell r="H80">
            <v>2.4702959963779528E-3</v>
          </cell>
          <cell r="I80">
            <v>1.3813470840890376E-2</v>
          </cell>
          <cell r="J80">
            <v>5.2806963520379748E-4</v>
          </cell>
          <cell r="K80">
            <v>5.4821211601839724E-5</v>
          </cell>
          <cell r="L80">
            <v>8.8683301039888199E-5</v>
          </cell>
          <cell r="M80">
            <v>6.1998906081303033E-4</v>
          </cell>
          <cell r="N80">
            <v>1.3579683524659663E-3</v>
          </cell>
          <cell r="O80">
            <v>1.9811256332737379E-3</v>
          </cell>
          <cell r="P80">
            <v>3.4297266852404171E-3</v>
          </cell>
        </row>
        <row r="81">
          <cell r="B81" t="str">
            <v>RHES-SHSTG-CHPNGA</v>
          </cell>
          <cell r="C81" t="str">
            <v>VAR_fin</v>
          </cell>
          <cell r="D81" t="str">
            <v>AUX_RES_CHPNGA_IN</v>
          </cell>
          <cell r="E81">
            <v>4.0734033006958699E-3</v>
          </cell>
          <cell r="F81">
            <v>2.8632058746330974E-5</v>
          </cell>
          <cell r="G81">
            <v>4.414848061983629E-3</v>
          </cell>
          <cell r="H81">
            <v>2.4702959963779528E-3</v>
          </cell>
          <cell r="I81">
            <v>1.3813470840890376E-2</v>
          </cell>
          <cell r="J81">
            <v>5.2806963520379748E-4</v>
          </cell>
          <cell r="K81">
            <v>5.4821211601839724E-5</v>
          </cell>
          <cell r="L81">
            <v>8.8683301039888199E-5</v>
          </cell>
          <cell r="M81">
            <v>6.1998906081303033E-4</v>
          </cell>
          <cell r="N81">
            <v>1.3579683524659663E-3</v>
          </cell>
          <cell r="O81">
            <v>1.9811256332737379E-3</v>
          </cell>
          <cell r="P81">
            <v>3.4297266852404171E-3</v>
          </cell>
        </row>
        <row r="82">
          <cell r="B82" t="str">
            <v>RHES-SHSTG-CHPNGA</v>
          </cell>
          <cell r="C82" t="str">
            <v>VAR_ncap</v>
          </cell>
          <cell r="D82" t="str">
            <v>-</v>
          </cell>
          <cell r="E82">
            <v>1.9745832918195601E-3</v>
          </cell>
          <cell r="F82">
            <v>5.97908646182892E-6</v>
          </cell>
          <cell r="G82">
            <v>7.2358683804795E-6</v>
          </cell>
          <cell r="H82">
            <v>5.6819593604452496E-6</v>
          </cell>
          <cell r="I82">
            <v>5.7589510979179804E-4</v>
          </cell>
          <cell r="J82">
            <v>6.7521045510182301E-6</v>
          </cell>
          <cell r="K82">
            <v>5.6234560055308601E-6</v>
          </cell>
          <cell r="L82">
            <v>5.15615981874942E-4</v>
          </cell>
          <cell r="M82">
            <v>3.8580143504825502E-5</v>
          </cell>
          <cell r="N82">
            <v>5.1347886205011396E-4</v>
          </cell>
          <cell r="O82">
            <v>2.69504656470958E-4</v>
          </cell>
          <cell r="P82">
            <v>1.0156360882422799E-3</v>
          </cell>
        </row>
        <row r="83">
          <cell r="B83" t="str">
            <v>RHES-SHSTG-CHPNGA</v>
          </cell>
          <cell r="C83" t="str">
            <v>VAR_cap</v>
          </cell>
          <cell r="D83" t="str">
            <v>-</v>
          </cell>
          <cell r="E83">
            <v>1.9745832918195601E-3</v>
          </cell>
          <cell r="F83">
            <v>1.8359429353711001E-3</v>
          </cell>
          <cell r="G83">
            <v>1.7268395843312711E-3</v>
          </cell>
          <cell r="H83">
            <v>1.3670106175697611E-3</v>
          </cell>
          <cell r="I83">
            <v>9.3685666084731612E-4</v>
          </cell>
          <cell r="J83">
            <v>5.8367778610990016E-4</v>
          </cell>
          <cell r="K83">
            <v>5.6876899151391317E-4</v>
          </cell>
          <cell r="L83">
            <v>5.2319971611176615E-4</v>
          </cell>
          <cell r="M83">
            <v>5.5545499004904116E-4</v>
          </cell>
          <cell r="N83">
            <v>1.05934126296293E-3</v>
          </cell>
          <cell r="O83">
            <v>8.8801499805388846E-4</v>
          </cell>
          <cell r="P83">
            <v>1.7907403433763767E-3</v>
          </cell>
        </row>
        <row r="84">
          <cell r="B84" t="str">
            <v>RHNS-CHPWOD</v>
          </cell>
          <cell r="C84" t="str">
            <v>VAR_fout</v>
          </cell>
          <cell r="D84" t="str">
            <v>RHNS_LTH_CHPWOD</v>
          </cell>
          <cell r="H84">
            <v>3.7400986946766119E-4</v>
          </cell>
          <cell r="I84">
            <v>5.7052334876376751E-4</v>
          </cell>
          <cell r="J84">
            <v>1.16062933210097E-3</v>
          </cell>
          <cell r="K84">
            <v>8.6457842654769144E-4</v>
          </cell>
          <cell r="L84">
            <v>1.5967993144306301E-3</v>
          </cell>
          <cell r="M84">
            <v>1.040114558151523E-3</v>
          </cell>
          <cell r="N84">
            <v>1.097896453426183E-3</v>
          </cell>
          <cell r="O84">
            <v>5.9639325920272327E-4</v>
          </cell>
          <cell r="P84">
            <v>1.7049694053630575E-3</v>
          </cell>
        </row>
        <row r="85">
          <cell r="B85" t="str">
            <v>RHNS-CHPWOD</v>
          </cell>
          <cell r="C85" t="str">
            <v>VAR_fout</v>
          </cell>
          <cell r="D85" t="str">
            <v>RHNS_KEV_WOD_ELC_CHP</v>
          </cell>
          <cell r="H85">
            <v>1.3854435009685769E-4</v>
          </cell>
          <cell r="I85">
            <v>2.1579739599210781E-4</v>
          </cell>
          <cell r="J85">
            <v>4.4846306454439486E-4</v>
          </cell>
          <cell r="K85">
            <v>3.4083259432523351E-4</v>
          </cell>
          <cell r="L85">
            <v>6.4249337004496749E-4</v>
          </cell>
          <cell r="M85">
            <v>4.1850387939193728E-4</v>
          </cell>
          <cell r="N85">
            <v>4.4175319086589641E-4</v>
          </cell>
          <cell r="O85">
            <v>2.3996673314823528E-4</v>
          </cell>
          <cell r="P85">
            <v>6.8601703994710978E-4</v>
          </cell>
        </row>
        <row r="86">
          <cell r="B86" t="str">
            <v>RHNS-CHPWOD</v>
          </cell>
          <cell r="C86" t="str">
            <v>VAR_fin</v>
          </cell>
          <cell r="D86" t="str">
            <v>RWOD</v>
          </cell>
          <cell r="H86">
            <v>7.4099812262223082E-4</v>
          </cell>
          <cell r="I86">
            <v>1.1382984026079704E-3</v>
          </cell>
          <cell r="J86">
            <v>1.8836418048309529E-3</v>
          </cell>
          <cell r="K86">
            <v>1.4178481740785617E-3</v>
          </cell>
          <cell r="L86">
            <v>2.5610187341047583E-3</v>
          </cell>
          <cell r="M86">
            <v>1.6840613859679234E-3</v>
          </cell>
          <cell r="N86">
            <v>1.9765126949036391E-3</v>
          </cell>
          <cell r="O86">
            <v>1.0166582039511116E-3</v>
          </cell>
          <cell r="P86">
            <v>3.1339510880970889E-3</v>
          </cell>
        </row>
        <row r="87">
          <cell r="B87" t="str">
            <v>RHNS-CHPWOD</v>
          </cell>
          <cell r="C87" t="str">
            <v>VAR_ncap</v>
          </cell>
          <cell r="D87" t="str">
            <v>-</v>
          </cell>
          <cell r="H87">
            <v>1.23229843745567E-5</v>
          </cell>
          <cell r="I87">
            <v>6.9015525784007396E-6</v>
          </cell>
          <cell r="J87">
            <v>2.303075494105E-5</v>
          </cell>
          <cell r="K87">
            <v>4.0325851807600199E-7</v>
          </cell>
          <cell r="L87">
            <v>3.3731043936795601E-5</v>
          </cell>
          <cell r="M87">
            <v>1.1544121356732E-7</v>
          </cell>
          <cell r="N87">
            <v>6.3266924746813596E-6</v>
          </cell>
          <cell r="O87">
            <v>9.2603078273884008E-6</v>
          </cell>
          <cell r="P87">
            <v>4.62359501412813E-5</v>
          </cell>
        </row>
        <row r="88">
          <cell r="B88" t="str">
            <v>RHNS-CHPWOD</v>
          </cell>
          <cell r="C88" t="str">
            <v>VAR_cap</v>
          </cell>
          <cell r="D88" t="str">
            <v>-</v>
          </cell>
          <cell r="H88">
            <v>1.23229843745567E-5</v>
          </cell>
          <cell r="I88">
            <v>1.9224536952957399E-5</v>
          </cell>
          <cell r="J88">
            <v>3.9886377948649445E-5</v>
          </cell>
          <cell r="K88">
            <v>3.0317182367330782E-5</v>
          </cell>
          <cell r="L88">
            <v>5.7141732644668749E-5</v>
          </cell>
          <cell r="M88">
            <v>3.7488542812320141E-5</v>
          </cell>
          <cell r="N88">
            <v>4.0125079298304867E-5</v>
          </cell>
          <cell r="O88">
            <v>2.1590914238877787E-5</v>
          </cell>
          <cell r="P88">
            <v>6.1773553065706032E-5</v>
          </cell>
        </row>
        <row r="89">
          <cell r="B89" t="str">
            <v>D-ICOA</v>
          </cell>
          <cell r="C89" t="str">
            <v>VAR_fout</v>
          </cell>
          <cell r="D89" t="str">
            <v>ICOA</v>
          </cell>
          <cell r="E89">
            <v>3.5600011578364574</v>
          </cell>
          <cell r="F89">
            <v>3.4647166936321248</v>
          </cell>
          <cell r="G89">
            <v>1.6349160553421971E-3</v>
          </cell>
          <cell r="H89">
            <v>1.9219878249251686E-4</v>
          </cell>
          <cell r="I89">
            <v>1.022200001593335E-4</v>
          </cell>
          <cell r="J89">
            <v>2.9787600544799235E-4</v>
          </cell>
          <cell r="K89">
            <v>1.490933723575213E-4</v>
          </cell>
          <cell r="L89"/>
          <cell r="M89">
            <v>5.9623185295134408E-5</v>
          </cell>
          <cell r="N89">
            <v>7.9520168080743955E-5</v>
          </cell>
          <cell r="O89">
            <v>1.7300273571675401E-5</v>
          </cell>
          <cell r="P89">
            <v>9.8243337100448756E-6</v>
          </cell>
        </row>
        <row r="90">
          <cell r="B90" t="str">
            <v>D-ICOA</v>
          </cell>
          <cell r="C90" t="str">
            <v>VAR_fout</v>
          </cell>
          <cell r="D90" t="str">
            <v>CO2</v>
          </cell>
          <cell r="E90">
            <v>330.01210733143898</v>
          </cell>
          <cell r="F90">
            <v>321.17923749969799</v>
          </cell>
          <cell r="G90">
            <v>0.151556718330222</v>
          </cell>
          <cell r="H90">
            <v>1.7816827137056301E-2</v>
          </cell>
          <cell r="I90">
            <v>9.4757940147702207E-3</v>
          </cell>
          <cell r="J90">
            <v>2.7613105705028899E-2</v>
          </cell>
          <cell r="K90">
            <v>1.3820955617542201E-2</v>
          </cell>
          <cell r="L90"/>
          <cell r="M90">
            <v>5.5270692768589601E-3</v>
          </cell>
          <cell r="N90">
            <v>7.3715195810849597E-3</v>
          </cell>
          <cell r="O90">
            <v>1.6037353600943101E-3</v>
          </cell>
          <cell r="P90">
            <v>9.1071573492115896E-4</v>
          </cell>
        </row>
        <row r="91">
          <cell r="B91" t="str">
            <v>D-ICOA</v>
          </cell>
          <cell r="C91" t="str">
            <v>VAR_fin</v>
          </cell>
          <cell r="D91" t="str">
            <v>COA</v>
          </cell>
          <cell r="E91">
            <v>3.5600011578364574</v>
          </cell>
          <cell r="F91">
            <v>3.4647166936321248</v>
          </cell>
          <cell r="G91">
            <v>1.6349160553421971E-3</v>
          </cell>
          <cell r="H91">
            <v>1.9219878249251686E-4</v>
          </cell>
          <cell r="I91">
            <v>1.022200001593335E-4</v>
          </cell>
          <cell r="J91">
            <v>2.9787600544799235E-4</v>
          </cell>
          <cell r="K91">
            <v>1.490933723575213E-4</v>
          </cell>
          <cell r="L91"/>
          <cell r="M91">
            <v>5.9623185295134408E-5</v>
          </cell>
          <cell r="N91">
            <v>7.9520168080743955E-5</v>
          </cell>
          <cell r="O91">
            <v>1.7300273571675401E-5</v>
          </cell>
          <cell r="P91">
            <v>9.8243337100448756E-6</v>
          </cell>
        </row>
        <row r="92">
          <cell r="B92" t="str">
            <v>RHNM-SHSTG-CHPWOD</v>
          </cell>
          <cell r="C92" t="str">
            <v>VAR_fout</v>
          </cell>
          <cell r="D92" t="str">
            <v>RHNM_LTH_CHPWOD</v>
          </cell>
          <cell r="E92">
            <v>3.5850547218514761E-5</v>
          </cell>
          <cell r="F92">
            <v>2.6325775810187542E-5</v>
          </cell>
          <cell r="G92">
            <v>3.6153358940469528E-5</v>
          </cell>
          <cell r="H92">
            <v>3.5915551146278868E-4</v>
          </cell>
          <cell r="I92">
            <v>3.1776100710237442E-4</v>
          </cell>
          <cell r="J92">
            <v>4.7292846859213819E-4</v>
          </cell>
          <cell r="K92">
            <v>5.5088901853298563E-4</v>
          </cell>
          <cell r="L92">
            <v>1.9192365649386269E-3</v>
          </cell>
          <cell r="M92">
            <v>1.0157749080802383E-3</v>
          </cell>
          <cell r="N92">
            <v>1.202810509615308E-3</v>
          </cell>
          <cell r="O92">
            <v>8.2426200934195796E-4</v>
          </cell>
          <cell r="P92">
            <v>2.2499796483931795E-3</v>
          </cell>
        </row>
        <row r="93">
          <cell r="B93" t="str">
            <v>RHNM-SHSTG-CHPWOD</v>
          </cell>
          <cell r="C93" t="str">
            <v>VAR_fout</v>
          </cell>
          <cell r="D93" t="str">
            <v>AUX_RNM-CHPWOD_OUT</v>
          </cell>
          <cell r="E93">
            <v>3.5850547218514863E-5</v>
          </cell>
          <cell r="F93">
            <v>2.6308236985530564E-5</v>
          </cell>
          <cell r="G93">
            <v>3.6115738379657468E-5</v>
          </cell>
          <cell r="H93">
            <v>3.5915551146278868E-4</v>
          </cell>
          <cell r="I93">
            <v>3.1746921554397044E-4</v>
          </cell>
          <cell r="J93">
            <v>4.7292846859213971E-4</v>
          </cell>
          <cell r="K93">
            <v>5.5043931321173553E-4</v>
          </cell>
          <cell r="L93">
            <v>1.9192365649386286E-3</v>
          </cell>
          <cell r="M93">
            <v>1.0157749080802391E-3</v>
          </cell>
          <cell r="N93">
            <v>1.2028105096153084E-3</v>
          </cell>
          <cell r="O93">
            <v>8.2426200934195915E-4</v>
          </cell>
          <cell r="P93">
            <v>2.2499796483931812E-3</v>
          </cell>
        </row>
        <row r="94">
          <cell r="B94" t="str">
            <v>RHNM-SHSTG-CHPWOD</v>
          </cell>
          <cell r="C94" t="str">
            <v>VAR_fin</v>
          </cell>
          <cell r="D94" t="str">
            <v>RHNM_LTH_CHPWOD</v>
          </cell>
          <cell r="E94">
            <v>2.8562860595900043E-5</v>
          </cell>
          <cell r="F94">
            <v>1.2288873410966069E-5</v>
          </cell>
          <cell r="G94">
            <v>2.8974116267285896E-5</v>
          </cell>
          <cell r="H94">
            <v>4.489150617499053E-4</v>
          </cell>
          <cell r="I94">
            <v>3.8523535244209308E-4</v>
          </cell>
          <cell r="J94">
            <v>5.5650358899723756E-4</v>
          </cell>
          <cell r="K94">
            <v>6.3011801018133845E-4</v>
          </cell>
          <cell r="L94">
            <v>2.1333314955130317E-3</v>
          </cell>
          <cell r="M94">
            <v>1.1286824771831615E-3</v>
          </cell>
          <cell r="N94">
            <v>1.3372838109595828E-3</v>
          </cell>
          <cell r="O94">
            <v>9.1602030235628663E-4</v>
          </cell>
          <cell r="P94">
            <v>2.5010255955489249E-3</v>
          </cell>
        </row>
        <row r="95">
          <cell r="B95" t="str">
            <v>RHNM-SHSTG-CHPWOD</v>
          </cell>
          <cell r="C95" t="str">
            <v>VAR_fin</v>
          </cell>
          <cell r="D95" t="str">
            <v>AUX_RNM-CHPWOD_IN</v>
          </cell>
          <cell r="E95">
            <v>2.8562860595900043E-5</v>
          </cell>
          <cell r="F95">
            <v>1.2288873410966069E-5</v>
          </cell>
          <cell r="G95">
            <v>2.8974116267285896E-5</v>
          </cell>
          <cell r="H95">
            <v>4.489150617499053E-4</v>
          </cell>
          <cell r="I95">
            <v>3.8523535244209308E-4</v>
          </cell>
          <cell r="J95">
            <v>5.5650358899723756E-4</v>
          </cell>
          <cell r="K95">
            <v>6.3011801018133845E-4</v>
          </cell>
          <cell r="L95">
            <v>2.1333314955130317E-3</v>
          </cell>
          <cell r="M95">
            <v>1.1286824771831615E-3</v>
          </cell>
          <cell r="N95">
            <v>1.3372838109595828E-3</v>
          </cell>
          <cell r="O95">
            <v>9.1602030235628663E-4</v>
          </cell>
          <cell r="P95">
            <v>2.5010255955489249E-3</v>
          </cell>
        </row>
        <row r="96">
          <cell r="B96" t="str">
            <v>RHNM-SHSTG-CHPWOD</v>
          </cell>
          <cell r="C96" t="str">
            <v>VAR_ncap</v>
          </cell>
          <cell r="D96" t="str">
            <v>-</v>
          </cell>
          <cell r="E96">
            <v>5.1846666275131301E-4</v>
          </cell>
          <cell r="F96">
            <v>1.19878361552863E-5</v>
          </cell>
          <cell r="G96">
            <v>2.1419685451719601E-5</v>
          </cell>
          <cell r="H96">
            <v>1.8534300481153101E-5</v>
          </cell>
          <cell r="I96">
            <v>5.9733172153682301E-4</v>
          </cell>
          <cell r="J96">
            <v>2.4736937067798797E-4</v>
          </cell>
          <cell r="K96">
            <v>4.14265331631099E-5</v>
          </cell>
          <cell r="L96">
            <v>9.6289690920408396E-4</v>
          </cell>
          <cell r="M96">
            <v>2.2459099057491301E-5</v>
          </cell>
          <cell r="N96">
            <v>7.1526404300463497E-4</v>
          </cell>
          <cell r="O96">
            <v>3.9502409618012198E-4</v>
          </cell>
          <cell r="P96">
            <v>1.73207041612901E-3</v>
          </cell>
        </row>
        <row r="97">
          <cell r="B97" t="str">
            <v>RHNM-SHSTG-CHPWOD</v>
          </cell>
          <cell r="C97" t="str">
            <v>VAR_cap</v>
          </cell>
          <cell r="D97" t="str">
            <v>-</v>
          </cell>
          <cell r="E97">
            <v>5.1846666275131301E-4</v>
          </cell>
          <cell r="F97">
            <v>5.2912213569621526E-4</v>
          </cell>
          <cell r="G97">
            <v>5.470607063784948E-4</v>
          </cell>
          <cell r="H97">
            <v>5.5998643572053783E-4</v>
          </cell>
          <cell r="I97">
            <v>7.6377046735262826E-4</v>
          </cell>
          <cell r="J97">
            <v>8.5489895050470108E-4</v>
          </cell>
          <cell r="K97">
            <v>8.7765410555366364E-4</v>
          </cell>
          <cell r="L97">
            <v>1.2425165401819445E-3</v>
          </cell>
          <cell r="M97">
            <v>1.041052679093212E-3</v>
          </cell>
          <cell r="N97">
            <v>1.6873934195674679E-3</v>
          </cell>
          <cell r="O97">
            <v>1.2780302356534691E-3</v>
          </cell>
          <cell r="P97">
            <v>2.8302512990500592E-3</v>
          </cell>
        </row>
        <row r="98">
          <cell r="B98" t="str">
            <v>ENGA-CCS</v>
          </cell>
          <cell r="C98" t="str">
            <v>VAR_fout</v>
          </cell>
          <cell r="D98" t="str">
            <v>CO2_O</v>
          </cell>
          <cell r="J98"/>
          <cell r="K98">
            <v>2.8846328923381364E-4</v>
          </cell>
          <cell r="L98">
            <v>9.1179043825212695E-3</v>
          </cell>
          <cell r="M98">
            <v>104.56762617682261</v>
          </cell>
          <cell r="N98">
            <v>128.36354170533093</v>
          </cell>
          <cell r="O98">
            <v>128.24918520003118</v>
          </cell>
          <cell r="P98">
            <v>127.68221848931029</v>
          </cell>
        </row>
        <row r="99">
          <cell r="B99" t="str">
            <v>ENGA-CCS</v>
          </cell>
          <cell r="C99" t="str">
            <v>VAR_fout</v>
          </cell>
          <cell r="D99" t="str">
            <v>CO2</v>
          </cell>
          <cell r="J99"/>
          <cell r="K99">
            <v>-2.8846328923381402E-4</v>
          </cell>
          <cell r="L99">
            <v>-9.1179043825212695E-3</v>
          </cell>
          <cell r="M99">
            <v>-104.567626176823</v>
          </cell>
          <cell r="N99">
            <v>-128.36354170533099</v>
          </cell>
          <cell r="O99">
            <v>-128.24918520003101</v>
          </cell>
          <cell r="P99">
            <v>-127.68221848931</v>
          </cell>
        </row>
        <row r="100">
          <cell r="B100" t="str">
            <v>ENGA-CCS</v>
          </cell>
          <cell r="C100" t="str">
            <v>VAR_fout</v>
          </cell>
          <cell r="D100" t="str">
            <v>ELC13</v>
          </cell>
          <cell r="J100"/>
          <cell r="K100">
            <v>3.1462737647539698E-6</v>
          </cell>
          <cell r="L100">
            <v>9.9905319355859045E-5</v>
          </cell>
          <cell r="M100">
            <v>1.1457525379961058</v>
          </cell>
          <cell r="N100">
            <v>1.4064855354596379</v>
          </cell>
          <cell r="O100">
            <v>1.4052325256996017</v>
          </cell>
          <cell r="P100">
            <v>1.3990202440258324</v>
          </cell>
        </row>
        <row r="101">
          <cell r="B101" t="str">
            <v>ENGA-CCS</v>
          </cell>
          <cell r="C101" t="str">
            <v>VAR_fout</v>
          </cell>
          <cell r="D101" t="str">
            <v>CO2_E</v>
          </cell>
          <cell r="J101"/>
          <cell r="K101">
            <v>5.3530841492180196E-4</v>
          </cell>
          <cell r="L101">
            <v>1.50064708057754E-2</v>
          </cell>
          <cell r="M101">
            <v>117.652053110512</v>
          </cell>
          <cell r="N101">
            <v>145.128598850435</v>
          </cell>
          <cell r="O101">
            <v>144.95400262627101</v>
          </cell>
          <cell r="P101">
            <v>144.367824738971</v>
          </cell>
        </row>
        <row r="102">
          <cell r="B102" t="str">
            <v>ENGA-CCS</v>
          </cell>
          <cell r="C102" t="str">
            <v>VAR_fin</v>
          </cell>
          <cell r="D102" t="str">
            <v>ENGA</v>
          </cell>
          <cell r="J102"/>
          <cell r="K102">
            <v>9.4912839525142349E-6</v>
          </cell>
          <cell r="L102">
            <v>2.6607217740736512E-4</v>
          </cell>
          <cell r="M102">
            <v>2.086029310470078</v>
          </cell>
          <cell r="N102">
            <v>2.5732021072772118</v>
          </cell>
          <cell r="O102">
            <v>2.5701064295438192</v>
          </cell>
          <cell r="P102">
            <v>2.5597132045916933</v>
          </cell>
        </row>
        <row r="103">
          <cell r="B103" t="str">
            <v>ENGA-CCS</v>
          </cell>
          <cell r="C103" t="str">
            <v>VAR_fin</v>
          </cell>
          <cell r="D103" t="str">
            <v>GTC</v>
          </cell>
          <cell r="J103"/>
          <cell r="K103">
            <v>1.8207257240023401E-6</v>
          </cell>
          <cell r="L103">
            <v>3.78144819317345E-6</v>
          </cell>
          <cell r="M103">
            <v>5.311341898238741E-2</v>
          </cell>
          <cell r="N103">
            <v>9.6536108969591847E-2</v>
          </cell>
          <cell r="O103">
            <v>9.6546973954183296E-2</v>
          </cell>
          <cell r="P103">
            <v>9.6547897867442126E-2</v>
          </cell>
        </row>
        <row r="104">
          <cell r="B104" t="str">
            <v>ENGA-CCS</v>
          </cell>
          <cell r="C104" t="str">
            <v>VAR_ncap</v>
          </cell>
          <cell r="D104" t="str">
            <v>-</v>
          </cell>
          <cell r="J104"/>
          <cell r="K104">
            <v>3.78144819317345E-6</v>
          </cell>
          <cell r="L104"/>
          <cell r="M104">
            <v>9.6529854135847401E-2</v>
          </cell>
          <cell r="N104">
            <v>1.13522327636753E-5</v>
          </cell>
          <cell r="O104">
            <v>5.2409511455246001E-6</v>
          </cell>
        </row>
        <row r="105">
          <cell r="B105" t="str">
            <v>ENGA-CCS</v>
          </cell>
          <cell r="C105" t="str">
            <v>VAR_cap</v>
          </cell>
          <cell r="D105" t="str">
            <v>-</v>
          </cell>
          <cell r="J105"/>
          <cell r="K105">
            <v>1.8207257240023401E-6</v>
          </cell>
          <cell r="L105">
            <v>3.78144819317345E-6</v>
          </cell>
          <cell r="M105">
            <v>5.3113418982387341E-2</v>
          </cell>
          <cell r="N105">
            <v>9.6536108969591847E-2</v>
          </cell>
          <cell r="O105">
            <v>9.6546973954183365E-2</v>
          </cell>
          <cell r="P105">
            <v>9.6547897867442126E-2</v>
          </cell>
        </row>
        <row r="106">
          <cell r="B106" t="str">
            <v>CHPWSTCCS</v>
          </cell>
          <cell r="C106" t="str">
            <v>VAR_fout</v>
          </cell>
          <cell r="D106" t="str">
            <v>ELC35</v>
          </cell>
          <cell r="J106">
            <v>0.19592173084393116</v>
          </cell>
          <cell r="K106">
            <v>0.7058427177591281</v>
          </cell>
          <cell r="L106">
            <v>0.78408869514816759</v>
          </cell>
          <cell r="M106">
            <v>0.74762703868890223</v>
          </cell>
          <cell r="N106">
            <v>0.71175174990749857</v>
          </cell>
          <cell r="O106">
            <v>0.71175174134528352</v>
          </cell>
          <cell r="P106">
            <v>0.71175188123202904</v>
          </cell>
        </row>
        <row r="107">
          <cell r="B107" t="str">
            <v>CHPWSTCCS</v>
          </cell>
          <cell r="C107" t="str">
            <v>VAR_fout</v>
          </cell>
          <cell r="D107" t="str">
            <v>CO2_O</v>
          </cell>
          <cell r="J107">
            <v>335.41898194296562</v>
          </cell>
          <cell r="K107">
            <v>1143.088644242463</v>
          </cell>
          <cell r="L107">
            <v>1199.2491390681002</v>
          </cell>
          <cell r="M107">
            <v>1143.4817107295141</v>
          </cell>
          <cell r="N107">
            <v>1088.6111208955565</v>
          </cell>
          <cell r="O107">
            <v>1088.6111077998078</v>
          </cell>
          <cell r="P107">
            <v>1088.6113217539944</v>
          </cell>
        </row>
        <row r="108">
          <cell r="B108" t="str">
            <v>CHPWSTCCS</v>
          </cell>
          <cell r="C108" t="str">
            <v>VAR_fout</v>
          </cell>
          <cell r="D108" t="str">
            <v>CO2</v>
          </cell>
          <cell r="J108">
            <v>-335.41898194296499</v>
          </cell>
          <cell r="K108">
            <v>-1143.0886442424601</v>
          </cell>
          <cell r="L108">
            <v>-1199.2491390681</v>
          </cell>
          <cell r="M108">
            <v>-1143.48171072951</v>
          </cell>
          <cell r="N108">
            <v>-1088.6111208955599</v>
          </cell>
          <cell r="O108">
            <v>-1088.61110779981</v>
          </cell>
          <cell r="P108">
            <v>-1088.6113217540001</v>
          </cell>
        </row>
        <row r="109">
          <cell r="B109" t="str">
            <v>CHPWSTCCS</v>
          </cell>
          <cell r="C109" t="str">
            <v>VAR_fout</v>
          </cell>
          <cell r="D109" t="str">
            <v>LTH</v>
          </cell>
          <cell r="J109">
            <v>1.8382688617465306</v>
          </cell>
          <cell r="K109">
            <v>6.438227733614621</v>
          </cell>
          <cell r="L109">
            <v>6.9470258390127588</v>
          </cell>
          <cell r="M109">
            <v>6.6239755627836665</v>
          </cell>
          <cell r="N109">
            <v>6.3061205041804334</v>
          </cell>
          <cell r="O109">
            <v>6.3061204283192112</v>
          </cell>
          <cell r="P109">
            <v>6.3061216677157779</v>
          </cell>
        </row>
        <row r="110">
          <cell r="B110" t="str">
            <v>CHPWSTCCS</v>
          </cell>
          <cell r="C110" t="str">
            <v>VAR_fout</v>
          </cell>
          <cell r="D110" t="str">
            <v>CO2_E</v>
          </cell>
          <cell r="J110">
            <v>376.87526061007401</v>
          </cell>
          <cell r="K110">
            <v>1281.30630714721</v>
          </cell>
          <cell r="L110">
            <v>1347.47094277315</v>
          </cell>
          <cell r="M110">
            <v>1284.8109109320401</v>
          </cell>
          <cell r="N110">
            <v>1223.158562804</v>
          </cell>
          <cell r="O110">
            <v>1223.1585480896699</v>
          </cell>
          <cell r="P110">
            <v>1223.1587884876401</v>
          </cell>
        </row>
        <row r="111">
          <cell r="B111" t="str">
            <v>CHPWSTCCS</v>
          </cell>
          <cell r="C111" t="str">
            <v>VAR_fin</v>
          </cell>
          <cell r="D111" t="str">
            <v>EWST</v>
          </cell>
          <cell r="J111">
            <v>4.0611558255395908</v>
          </cell>
          <cell r="K111">
            <v>13.807180033913907</v>
          </cell>
          <cell r="L111">
            <v>14.520161021262352</v>
          </cell>
          <cell r="M111">
            <v>13.844945160905578</v>
          </cell>
          <cell r="N111">
            <v>13.180587961249969</v>
          </cell>
          <cell r="O111">
            <v>13.180587802690436</v>
          </cell>
          <cell r="P111">
            <v>13.180590393185726</v>
          </cell>
        </row>
        <row r="112">
          <cell r="B112" t="str">
            <v>CHPWSTCCS</v>
          </cell>
          <cell r="C112" t="str">
            <v>VAR_ncap</v>
          </cell>
          <cell r="D112" t="str">
            <v>-</v>
          </cell>
          <cell r="J112">
            <v>1.96946011567278E-2</v>
          </cell>
          <cell r="K112">
            <v>2.0064686292588799E-2</v>
          </cell>
          <cell r="L112">
            <v>3.08007394786518E-3</v>
          </cell>
          <cell r="M112">
            <v>4.8891564571260397E-3</v>
          </cell>
          <cell r="N112">
            <v>4.8688723383878601E-3</v>
          </cell>
          <cell r="O112">
            <v>6.7409423049880797E-3</v>
          </cell>
          <cell r="P112">
            <v>1.4209466927419199E-2</v>
          </cell>
        </row>
        <row r="113">
          <cell r="B113" t="str">
            <v>CHPWSTCCS</v>
          </cell>
          <cell r="C113" t="str">
            <v>VAR_cap</v>
          </cell>
          <cell r="D113" t="str">
            <v>-</v>
          </cell>
          <cell r="J113">
            <v>1.96946011567278E-2</v>
          </cell>
          <cell r="K113">
            <v>3.9759275464822184E-2</v>
          </cell>
          <cell r="L113">
            <v>4.2839328973289535E-2</v>
          </cell>
          <cell r="M113">
            <v>4.7728445229414322E-2</v>
          </cell>
          <cell r="N113">
            <v>5.2597230742525626E-2</v>
          </cell>
          <cell r="O113">
            <v>5.6254878392854174E-2</v>
          </cell>
          <cell r="P113">
            <v>5.3852903852198049E-2</v>
          </cell>
        </row>
        <row r="114">
          <cell r="B114" t="str">
            <v>RHNS-CHPGFC</v>
          </cell>
          <cell r="C114" t="str">
            <v>VAR_fout</v>
          </cell>
          <cell r="D114" t="str">
            <v>CO2_R</v>
          </cell>
          <cell r="J114"/>
          <cell r="K114"/>
          <cell r="L114"/>
          <cell r="M114">
            <v>1.8608505076331099E-2</v>
          </cell>
          <cell r="N114">
            <v>3.5229788361934099E-2</v>
          </cell>
          <cell r="O114">
            <v>3.5151442166679397E-2</v>
          </cell>
          <cell r="P114">
            <v>6.9510791599250901E-2</v>
          </cell>
        </row>
        <row r="115">
          <cell r="B115" t="str">
            <v>RHNS-CHPGFC</v>
          </cell>
          <cell r="C115" t="str">
            <v>VAR_fout</v>
          </cell>
          <cell r="D115" t="str">
            <v>RHNS_LTH_CHPNGA</v>
          </cell>
          <cell r="J115"/>
          <cell r="K115"/>
          <cell r="L115"/>
          <cell r="M115">
            <v>1.4847211497072706E-4</v>
          </cell>
          <cell r="N115">
            <v>2.8108873693032484E-4</v>
          </cell>
          <cell r="O115">
            <v>2.8046363430861215E-4</v>
          </cell>
          <cell r="P115">
            <v>5.546073797812565E-4</v>
          </cell>
        </row>
        <row r="116">
          <cell r="B116" t="str">
            <v>RHNS-CHPGFC</v>
          </cell>
          <cell r="C116" t="str">
            <v>VAR_fout</v>
          </cell>
          <cell r="D116" t="str">
            <v>RHNS_NKEV_GAS_ELC_CHP</v>
          </cell>
          <cell r="J116"/>
          <cell r="K116"/>
          <cell r="L116"/>
          <cell r="M116">
            <v>1.4847211497072706E-4</v>
          </cell>
          <cell r="N116">
            <v>2.8108873693032484E-4</v>
          </cell>
          <cell r="O116">
            <v>2.8046363430861215E-4</v>
          </cell>
          <cell r="P116">
            <v>5.546073797812565E-4</v>
          </cell>
        </row>
        <row r="117">
          <cell r="B117" t="str">
            <v>RHNS-CHPGFC</v>
          </cell>
          <cell r="C117" t="str">
            <v>VAR_fin</v>
          </cell>
          <cell r="D117" t="str">
            <v>RNGA</v>
          </cell>
          <cell r="J117"/>
          <cell r="K117"/>
          <cell r="L117"/>
          <cell r="M117">
            <v>3.2993803326828184E-4</v>
          </cell>
          <cell r="N117">
            <v>6.2464163762294478E-4</v>
          </cell>
          <cell r="O117">
            <v>6.2325252068580461E-4</v>
          </cell>
          <cell r="P117">
            <v>1.2324608439583484E-3</v>
          </cell>
        </row>
        <row r="118">
          <cell r="B118" t="str">
            <v>RHNS-CHPGFC</v>
          </cell>
          <cell r="C118" t="str">
            <v>VAR_ncap</v>
          </cell>
          <cell r="D118" t="str">
            <v>-</v>
          </cell>
          <cell r="J118"/>
          <cell r="K118"/>
          <cell r="L118"/>
          <cell r="M118">
            <v>1.31923047064119E-5</v>
          </cell>
          <cell r="N118">
            <v>1.17865370427861E-5</v>
          </cell>
          <cell r="O118">
            <v>7.1831926929371803E-8</v>
          </cell>
          <cell r="P118">
            <v>2.4416894811535599E-5</v>
          </cell>
        </row>
        <row r="119">
          <cell r="B119" t="str">
            <v>RHNS-CHPGFC</v>
          </cell>
          <cell r="C119" t="str">
            <v>VAR_cap</v>
          </cell>
          <cell r="D119" t="str">
            <v>-</v>
          </cell>
          <cell r="K119"/>
          <cell r="L119"/>
          <cell r="M119">
            <v>1.31923047064119E-5</v>
          </cell>
          <cell r="N119">
            <v>2.4978841749198E-5</v>
          </cell>
          <cell r="O119">
            <v>2.5033429094372666E-5</v>
          </cell>
          <cell r="P119">
            <v>4.9397071375568712E-5</v>
          </cell>
        </row>
        <row r="120">
          <cell r="B120" t="str">
            <v>D-ENGA</v>
          </cell>
          <cell r="C120" t="str">
            <v>VAR_fout</v>
          </cell>
          <cell r="D120" t="str">
            <v>CO2</v>
          </cell>
          <cell r="E120">
            <v>310.68386737409003</v>
          </cell>
          <cell r="F120">
            <v>157.676751109279</v>
          </cell>
          <cell r="G120">
            <v>75.037999510431206</v>
          </cell>
          <cell r="J120"/>
          <cell r="K120"/>
          <cell r="L120"/>
        </row>
        <row r="121">
          <cell r="B121" t="str">
            <v>D-ENGA</v>
          </cell>
          <cell r="C121" t="str">
            <v>VAR_fout</v>
          </cell>
          <cell r="D121" t="str">
            <v>ENGA</v>
          </cell>
          <cell r="E121">
            <v>5.6968297348094232</v>
          </cell>
          <cell r="F121">
            <v>2.7868146442426207</v>
          </cell>
          <cell r="G121">
            <v>1.4569479839243984</v>
          </cell>
          <cell r="J121">
            <v>1.0860935363485582E-5</v>
          </cell>
          <cell r="K121">
            <v>8.4475229241480687E-6</v>
          </cell>
          <cell r="L121">
            <v>2.1446834619608295E-3</v>
          </cell>
          <cell r="M121">
            <v>2.1064569750452322</v>
          </cell>
          <cell r="N121">
            <v>2.5919983069931929</v>
          </cell>
          <cell r="O121">
            <v>2.5919983184517608</v>
          </cell>
          <cell r="P121">
            <v>2.5920056941362262</v>
          </cell>
        </row>
        <row r="122">
          <cell r="B122" t="str">
            <v>D-ENGA</v>
          </cell>
          <cell r="C122" t="str">
            <v>VAR_fout</v>
          </cell>
          <cell r="D122" t="str">
            <v>EH2</v>
          </cell>
          <cell r="J122">
            <v>3.6327761284356739E-6</v>
          </cell>
          <cell r="K122">
            <v>2.309987662165081E-6</v>
          </cell>
          <cell r="L122">
            <v>4.7344018946130241E-5</v>
          </cell>
          <cell r="M122">
            <v>5.1450184878751783E-2</v>
          </cell>
          <cell r="N122">
            <v>5.3555438161488292E-2</v>
          </cell>
          <cell r="O122">
            <v>5.6164279910045467E-2</v>
          </cell>
          <cell r="P122">
            <v>5.4191315882938629E-2</v>
          </cell>
        </row>
        <row r="123">
          <cell r="B123" t="str">
            <v>D-ENGA</v>
          </cell>
          <cell r="C123" t="str">
            <v>VAR_fin</v>
          </cell>
          <cell r="D123" t="str">
            <v>NGA</v>
          </cell>
          <cell r="E123">
            <v>5.5085792087604686</v>
          </cell>
          <cell r="F123">
            <v>2.7956870764056645</v>
          </cell>
          <cell r="G123">
            <v>1.3304609842275028</v>
          </cell>
          <cell r="J123"/>
          <cell r="K123"/>
          <cell r="L123"/>
        </row>
        <row r="124">
          <cell r="B124" t="str">
            <v>D-ENGA</v>
          </cell>
          <cell r="C124" t="str">
            <v>VAR_fin</v>
          </cell>
          <cell r="D124" t="str">
            <v>BNGA</v>
          </cell>
          <cell r="E124">
            <v>0.20644972990963134</v>
          </cell>
          <cell r="F124">
            <v>4.0212756719370027E-5</v>
          </cell>
          <cell r="G124">
            <v>0.13114402320094223</v>
          </cell>
          <cell r="J124">
            <v>9.5272583891607507E-6</v>
          </cell>
          <cell r="K124">
            <v>8.5419193705062827E-6</v>
          </cell>
          <cell r="L124">
            <v>2.1518945834226519E-3</v>
          </cell>
          <cell r="M124">
            <v>2.1133482631318494</v>
          </cell>
          <cell r="N124">
            <v>2.6004482528351911</v>
          </cell>
          <cell r="O124">
            <v>2.6004563496352184</v>
          </cell>
          <cell r="P124">
            <v>2.6004587342538144</v>
          </cell>
        </row>
        <row r="125">
          <cell r="B125" t="str">
            <v>D-ENGA</v>
          </cell>
          <cell r="C125" t="str">
            <v>VAR_fin</v>
          </cell>
          <cell r="D125" t="str">
            <v>H2</v>
          </cell>
          <cell r="J125"/>
          <cell r="K125"/>
          <cell r="L125">
            <v>4.5888683740059428E-5</v>
          </cell>
          <cell r="M125">
            <v>5.1449023410029736E-2</v>
          </cell>
          <cell r="N125">
            <v>5.355493658699708E-2</v>
          </cell>
          <cell r="O125">
            <v>5.616380680412144E-2</v>
          </cell>
          <cell r="P125">
            <v>5.4190031271949594E-2</v>
          </cell>
        </row>
        <row r="126">
          <cell r="B126" t="str">
            <v>D-ENGA</v>
          </cell>
          <cell r="C126" t="str">
            <v>VAR_ncap</v>
          </cell>
          <cell r="D126" t="str">
            <v>-</v>
          </cell>
          <cell r="E126">
            <v>8.4107258612489706E-8</v>
          </cell>
          <cell r="F126">
            <v>5.4449485981707499E-8</v>
          </cell>
          <cell r="G126">
            <v>6.2058166211885099E-8</v>
          </cell>
          <cell r="H126">
            <v>7.5325104346940594E-8</v>
          </cell>
          <cell r="I126">
            <v>1.33045170137471E-7</v>
          </cell>
          <cell r="J126">
            <v>2.16324426030355E-7</v>
          </cell>
          <cell r="K126">
            <v>3.3536190266929999E-7</v>
          </cell>
          <cell r="L126">
            <v>1.1464890289896999E-6</v>
          </cell>
          <cell r="M126">
            <v>1.04986940353507E-6</v>
          </cell>
          <cell r="N126">
            <v>0.187912029676505</v>
          </cell>
          <cell r="O126">
            <v>1.7697927871735701E-3</v>
          </cell>
          <cell r="P126">
            <v>6.4547488547963807E-5</v>
          </cell>
        </row>
        <row r="127">
          <cell r="B127" t="str">
            <v>D-ENGA</v>
          </cell>
          <cell r="C127" t="str">
            <v>VAR_cap</v>
          </cell>
          <cell r="D127" t="str">
            <v>-</v>
          </cell>
          <cell r="E127">
            <v>1.0275120786482388</v>
          </cell>
          <cell r="F127">
            <v>1.0275121330977246</v>
          </cell>
          <cell r="G127">
            <v>1.027512195155891</v>
          </cell>
          <cell r="H127">
            <v>1.0275122704809951</v>
          </cell>
          <cell r="I127">
            <v>1.0275124035261654</v>
          </cell>
          <cell r="J127">
            <v>1.0275126198505915</v>
          </cell>
          <cell r="K127">
            <v>1.027512955212494</v>
          </cell>
          <cell r="L127">
            <v>0.72893720228417691</v>
          </cell>
          <cell r="M127">
            <v>0.25820585061867851</v>
          </cell>
          <cell r="N127">
            <v>0.18791509785847901</v>
          </cell>
          <cell r="O127">
            <v>0.18968476599148701</v>
          </cell>
          <cell r="P127">
            <v>0.18974925104215801</v>
          </cell>
        </row>
        <row r="128">
          <cell r="B128" t="str">
            <v>D-ILFO</v>
          </cell>
          <cell r="C128" t="str">
            <v>VAR_fout</v>
          </cell>
          <cell r="D128" t="str">
            <v>CO2</v>
          </cell>
          <cell r="E128">
            <v>688.79721654461798</v>
          </cell>
          <cell r="F128">
            <v>659.57573256940805</v>
          </cell>
          <cell r="G128">
            <v>601.81512709634899</v>
          </cell>
          <cell r="H128">
            <v>537.13830549101499</v>
          </cell>
          <cell r="I128">
            <v>398.64586376134298</v>
          </cell>
          <cell r="J128">
            <v>233.59453876594901</v>
          </cell>
          <cell r="K128">
            <v>116.59592679238</v>
          </cell>
          <cell r="L128"/>
          <cell r="M128">
            <v>4.9969763107769703E-2</v>
          </cell>
          <cell r="N128">
            <v>6.3201919498617906E-2</v>
          </cell>
          <cell r="O128">
            <v>5.4564177551754702E-4</v>
          </cell>
          <cell r="P128">
            <v>4.80277822941808E-4</v>
          </cell>
        </row>
        <row r="129">
          <cell r="B129" t="str">
            <v>D-ILFO</v>
          </cell>
          <cell r="C129" t="str">
            <v>VAR_fout</v>
          </cell>
          <cell r="D129" t="str">
            <v>ILFO</v>
          </cell>
          <cell r="E129">
            <v>9.1898711032185609</v>
          </cell>
          <cell r="F129">
            <v>8.8000006671501527</v>
          </cell>
          <cell r="G129">
            <v>8.0293641528532778</v>
          </cell>
          <cell r="H129">
            <v>7.1665070035943961</v>
          </cell>
          <cell r="I129">
            <v>5.5809316262328412</v>
          </cell>
          <cell r="J129">
            <v>3.3788274672203058</v>
          </cell>
          <cell r="K129">
            <v>1.817842671807828</v>
          </cell>
          <cell r="L129">
            <v>0.26223178351388282</v>
          </cell>
          <cell r="M129">
            <v>0.26311608792812036</v>
          </cell>
          <cell r="N129">
            <v>0.26330104937388193</v>
          </cell>
          <cell r="O129">
            <v>0.26246697594841362</v>
          </cell>
          <cell r="P129">
            <v>0.26305111592502883</v>
          </cell>
        </row>
        <row r="130">
          <cell r="B130" t="str">
            <v>D-ILFO</v>
          </cell>
          <cell r="C130" t="str">
            <v>VAR_fin</v>
          </cell>
          <cell r="D130" t="str">
            <v>LFO</v>
          </cell>
          <cell r="E130">
            <v>9.3459595189229141</v>
          </cell>
          <cell r="F130">
            <v>8.9494671990421644</v>
          </cell>
          <cell r="G130">
            <v>8.1657412089056827</v>
          </cell>
          <cell r="H130">
            <v>7.28817239472205</v>
          </cell>
          <cell r="I130">
            <v>5.4090347864497028</v>
          </cell>
          <cell r="J130">
            <v>3.1695324120210171</v>
          </cell>
          <cell r="K130">
            <v>1.5820342848355455</v>
          </cell>
          <cell r="L130"/>
          <cell r="M130">
            <v>6.780157816522358E-4</v>
          </cell>
          <cell r="N130">
            <v>8.5755657392968664E-4</v>
          </cell>
          <cell r="O130">
            <v>7.4035519066152995E-6</v>
          </cell>
          <cell r="P130">
            <v>6.5166597414085191E-6</v>
          </cell>
        </row>
        <row r="131">
          <cell r="B131" t="str">
            <v>D-ILFO</v>
          </cell>
          <cell r="C131" t="str">
            <v>VAR_fin</v>
          </cell>
          <cell r="D131" t="str">
            <v>BDS</v>
          </cell>
          <cell r="H131">
            <v>5.6525508947518019E-5</v>
          </cell>
          <cell r="I131">
            <v>0.26668802519899598</v>
          </cell>
          <cell r="J131">
            <v>0.26668815792465389</v>
          </cell>
          <cell r="K131">
            <v>0.26668834445913864</v>
          </cell>
          <cell r="L131">
            <v>0.26668865240678197</v>
          </cell>
          <cell r="M131">
            <v>0.26690705466534764</v>
          </cell>
          <cell r="N131">
            <v>0.26691561685789128</v>
          </cell>
          <cell r="O131">
            <v>0.26691752985753708</v>
          </cell>
          <cell r="P131">
            <v>0.26751247824561603</v>
          </cell>
        </row>
        <row r="132">
          <cell r="B132" t="str">
            <v>HPLNGA</v>
          </cell>
          <cell r="C132" t="str">
            <v>VAR_fout</v>
          </cell>
          <cell r="D132" t="str">
            <v>LTH</v>
          </cell>
          <cell r="E132">
            <v>1.7328995966999468</v>
          </cell>
          <cell r="F132">
            <v>2.3808114740627224</v>
          </cell>
          <cell r="G132">
            <v>1.2421040213100449</v>
          </cell>
          <cell r="J132"/>
          <cell r="K132"/>
          <cell r="L132"/>
        </row>
        <row r="133">
          <cell r="B133" t="str">
            <v>HPLNGA</v>
          </cell>
          <cell r="C133" t="str">
            <v>VAR_fout</v>
          </cell>
          <cell r="D133" t="str">
            <v>CO2_E</v>
          </cell>
          <cell r="E133">
            <v>114.383479507903</v>
          </cell>
          <cell r="F133">
            <v>157.150189759543</v>
          </cell>
          <cell r="G133">
            <v>81.987542809037706</v>
          </cell>
          <cell r="J133"/>
          <cell r="K133"/>
          <cell r="L133"/>
        </row>
        <row r="134">
          <cell r="B134" t="str">
            <v>HPLNGA</v>
          </cell>
          <cell r="C134" t="str">
            <v>VAR_fin</v>
          </cell>
          <cell r="D134" t="str">
            <v>ENGA</v>
          </cell>
          <cell r="E134">
            <v>2.028075877799695</v>
          </cell>
          <cell r="F134">
            <v>2.7863508822614063</v>
          </cell>
          <cell r="G134">
            <v>1.4536798370396757</v>
          </cell>
          <cell r="J134"/>
          <cell r="K134"/>
          <cell r="L134"/>
        </row>
        <row r="135">
          <cell r="B135" t="str">
            <v>HPLNGA</v>
          </cell>
          <cell r="C135" t="str">
            <v>VAR_ncap</v>
          </cell>
          <cell r="D135" t="str">
            <v>-</v>
          </cell>
          <cell r="E135">
            <v>5.2295589226883396E-7</v>
          </cell>
          <cell r="F135">
            <v>4.9066649671576797E-7</v>
          </cell>
          <cell r="G135">
            <v>3.8907998180577198E-7</v>
          </cell>
          <cell r="H135">
            <v>4.9002649639724103E-7</v>
          </cell>
          <cell r="I135">
            <v>8.6900946771597503E-7</v>
          </cell>
          <cell r="J135">
            <v>7.7591639145760099E-7</v>
          </cell>
          <cell r="K135">
            <v>8.9788389960690202E-7</v>
          </cell>
          <cell r="L135">
            <v>1.14581640022482E-6</v>
          </cell>
          <cell r="M135">
            <v>1.0386783025749001E-6</v>
          </cell>
          <cell r="N135">
            <v>1.3297725344073001E-6</v>
          </cell>
          <cell r="O135">
            <v>1.26253128610967E-6</v>
          </cell>
          <cell r="P135">
            <v>3.5164832056784201E-6</v>
          </cell>
        </row>
        <row r="136">
          <cell r="B136" t="str">
            <v>HPLNGA</v>
          </cell>
          <cell r="C136" t="str">
            <v>VAR_cap</v>
          </cell>
          <cell r="D136" t="str">
            <v>-</v>
          </cell>
          <cell r="E136">
            <v>0.30200323279943125</v>
          </cell>
          <cell r="F136">
            <v>0.301983890314935</v>
          </cell>
          <cell r="G136">
            <v>0.15755607564614282</v>
          </cell>
          <cell r="H136">
            <v>3.7308440021810441E-6</v>
          </cell>
          <cell r="I136">
            <v>1.0080288481737366E-6</v>
          </cell>
          <cell r="J136">
            <v>1.2406261462433001E-6</v>
          </cell>
          <cell r="K136">
            <v>1.7699097493752101E-6</v>
          </cell>
          <cell r="L136">
            <v>2.2157050180612303E-6</v>
          </cell>
          <cell r="M136">
            <v>2.1554401182456402E-6</v>
          </cell>
          <cell r="N136">
            <v>2.5546518897239003E-6</v>
          </cell>
          <cell r="O136">
            <v>2.7355482720757998E-6</v>
          </cell>
          <cell r="P136">
            <v>4.9973363731101296E-6</v>
          </cell>
        </row>
        <row r="137">
          <cell r="B137" t="str">
            <v>G-INTC-IMP00-AT</v>
          </cell>
          <cell r="C137" t="str">
            <v>VAR_fout</v>
          </cell>
          <cell r="D137" t="str">
            <v>ELC</v>
          </cell>
          <cell r="E137">
            <v>15.013806164167425</v>
          </cell>
          <cell r="F137">
            <v>9.5138953708406322E-3</v>
          </cell>
          <cell r="G137">
            <v>3.787849606071128E-3</v>
          </cell>
          <cell r="H137">
            <v>5.679992415066659E-3</v>
          </cell>
          <cell r="I137">
            <v>3.2718942311009925E-3</v>
          </cell>
          <cell r="J137">
            <v>2.3437187479812939E-3</v>
          </cell>
          <cell r="K137">
            <v>1.9767196730763887</v>
          </cell>
          <cell r="L137">
            <v>5.3797795556180246</v>
          </cell>
          <cell r="M137">
            <v>5.4410639618931329</v>
          </cell>
          <cell r="N137">
            <v>5.508417187302312</v>
          </cell>
          <cell r="O137">
            <v>5.5460312935804739</v>
          </cell>
          <cell r="P137">
            <v>5.649463289791397</v>
          </cell>
        </row>
        <row r="138">
          <cell r="B138" t="str">
            <v>G-INTC-IMP00-AT</v>
          </cell>
          <cell r="C138" t="str">
            <v>VAR_fin</v>
          </cell>
          <cell r="D138" t="str">
            <v>ELC_I-AT</v>
          </cell>
          <cell r="E138">
            <v>15.013806164167425</v>
          </cell>
          <cell r="F138">
            <v>9.5138953708406322E-3</v>
          </cell>
          <cell r="G138">
            <v>3.787849606071128E-3</v>
          </cell>
          <cell r="H138">
            <v>5.679992415066659E-3</v>
          </cell>
          <cell r="I138">
            <v>3.2718942311009925E-3</v>
          </cell>
          <cell r="J138">
            <v>2.3437187479812939E-3</v>
          </cell>
          <cell r="K138">
            <v>1.9767196730763887</v>
          </cell>
          <cell r="L138">
            <v>5.3797795556180246</v>
          </cell>
          <cell r="M138">
            <v>5.4410639618931329</v>
          </cell>
          <cell r="N138">
            <v>5.508417187302312</v>
          </cell>
          <cell r="O138">
            <v>5.5460312935804739</v>
          </cell>
          <cell r="P138">
            <v>5.649463289791397</v>
          </cell>
        </row>
        <row r="139">
          <cell r="B139" t="str">
            <v>G-INTC-IMP00-AT</v>
          </cell>
          <cell r="C139" t="str">
            <v>VAR_ncap</v>
          </cell>
          <cell r="D139" t="str">
            <v>-</v>
          </cell>
          <cell r="E139">
            <v>5.7394317396868396E-7</v>
          </cell>
          <cell r="F139">
            <v>5.31703069529368E-7</v>
          </cell>
          <cell r="G139">
            <v>6.4317593401726495E-7</v>
          </cell>
          <cell r="H139">
            <v>7.8866747926527605E-7</v>
          </cell>
          <cell r="I139">
            <v>0.284546385564454</v>
          </cell>
          <cell r="J139">
            <v>0.91454288516507698</v>
          </cell>
          <cell r="K139">
            <v>1.10109065181986E-5</v>
          </cell>
          <cell r="L139">
            <v>5.6153114252718498E-7</v>
          </cell>
          <cell r="M139">
            <v>9.7652259717713408E-7</v>
          </cell>
          <cell r="N139">
            <v>1.7737787582876999E-6</v>
          </cell>
        </row>
        <row r="140">
          <cell r="B140" t="str">
            <v>G-INTC-IMP00-AT</v>
          </cell>
          <cell r="C140" t="str">
            <v>VAR_cap</v>
          </cell>
          <cell r="D140" t="str">
            <v>-</v>
          </cell>
          <cell r="E140">
            <v>0.57262624996431</v>
          </cell>
          <cell r="F140">
            <v>9.0063222423997225E-4</v>
          </cell>
          <cell r="G140">
            <v>8.9994974394991267E-4</v>
          </cell>
          <cell r="H140">
            <v>9.0015944792343205E-4</v>
          </cell>
          <cell r="I140">
            <v>9.0091683357451657E-4</v>
          </cell>
          <cell r="J140">
            <v>9.0094379888672194E-4</v>
          </cell>
          <cell r="K140">
            <v>0.37821920477931292</v>
          </cell>
          <cell r="L140">
            <v>1.1999891938203797</v>
          </cell>
          <cell r="M140">
            <v>1.1999979616000898</v>
          </cell>
          <cell r="N140">
            <v>1.1999994981925599</v>
          </cell>
          <cell r="O140">
            <v>1.1999993043683799</v>
          </cell>
          <cell r="P140">
            <v>1.19999942586379</v>
          </cell>
        </row>
        <row r="141">
          <cell r="B141" t="str">
            <v>CHPWST</v>
          </cell>
          <cell r="C141" t="str">
            <v>VAR_fout</v>
          </cell>
          <cell r="D141" t="str">
            <v>ELC35</v>
          </cell>
          <cell r="E141">
            <v>1.4349600705042436</v>
          </cell>
          <cell r="F141">
            <v>1.3070981864045319</v>
          </cell>
          <cell r="G141">
            <v>1.2082113349839811</v>
          </cell>
          <cell r="H141">
            <v>1.2901763441383183</v>
          </cell>
          <cell r="I141">
            <v>1.2798570191955423</v>
          </cell>
          <cell r="J141">
            <v>1.1940060097619181</v>
          </cell>
          <cell r="K141">
            <v>0.55784896040870702</v>
          </cell>
          <cell r="L141">
            <v>0.55350078485905208</v>
          </cell>
          <cell r="M141">
            <v>0.52776204990891296</v>
          </cell>
          <cell r="N141">
            <v>0.50243689321540175</v>
          </cell>
          <cell r="O141">
            <v>0.50243706082433115</v>
          </cell>
          <cell r="P141">
            <v>0.5024371159265163</v>
          </cell>
        </row>
        <row r="142">
          <cell r="B142" t="str">
            <v>CHPWST</v>
          </cell>
          <cell r="C142" t="str">
            <v>VAR_fout</v>
          </cell>
          <cell r="D142" t="str">
            <v>LTH</v>
          </cell>
          <cell r="E142">
            <v>14.461259977954997</v>
          </cell>
          <cell r="F142">
            <v>13.127603568663057</v>
          </cell>
          <cell r="G142">
            <v>12.071935765200028</v>
          </cell>
          <cell r="H142">
            <v>12.779634234557548</v>
          </cell>
          <cell r="I142">
            <v>12.342946663522964</v>
          </cell>
          <cell r="J142">
            <v>11.202963852090463</v>
          </cell>
          <cell r="K142">
            <v>5.0883271268615031</v>
          </cell>
          <cell r="L142">
            <v>4.904016953851202</v>
          </cell>
          <cell r="M142">
            <v>4.6759717621929635</v>
          </cell>
          <cell r="N142">
            <v>4.4515908738884598</v>
          </cell>
          <cell r="O142">
            <v>4.4515923589035751</v>
          </cell>
          <cell r="P142">
            <v>4.4515928471089339</v>
          </cell>
        </row>
        <row r="143">
          <cell r="B143" t="str">
            <v>CHPWST</v>
          </cell>
          <cell r="C143" t="str">
            <v>VAR_fout</v>
          </cell>
          <cell r="D143" t="str">
            <v>CO2_E</v>
          </cell>
          <cell r="E143">
            <v>2843.2555206864299</v>
          </cell>
          <cell r="F143">
            <v>2589.9076991514899</v>
          </cell>
          <cell r="G143">
            <v>2393.9715250348299</v>
          </cell>
          <cell r="H143">
            <v>2556.37845855967</v>
          </cell>
          <cell r="I143">
            <v>2535.9315637530399</v>
          </cell>
          <cell r="J143">
            <v>2365.8248398475598</v>
          </cell>
          <cell r="K143">
            <v>1105.3318966805</v>
          </cell>
          <cell r="L143">
            <v>1096.7163439619301</v>
          </cell>
          <cell r="M143">
            <v>1045.71715468362</v>
          </cell>
          <cell r="N143">
            <v>995.53743675197597</v>
          </cell>
          <cell r="O143">
            <v>995.53776885530306</v>
          </cell>
          <cell r="P143">
            <v>995.53787803575699</v>
          </cell>
        </row>
        <row r="144">
          <cell r="B144" t="str">
            <v>CHPWST</v>
          </cell>
          <cell r="C144" t="str">
            <v>VAR_fin</v>
          </cell>
          <cell r="D144" t="str">
            <v>EWST</v>
          </cell>
          <cell r="E144">
            <v>30.638529317741707</v>
          </cell>
          <cell r="F144">
            <v>27.908488137408288</v>
          </cell>
          <cell r="G144">
            <v>25.797106950806299</v>
          </cell>
          <cell r="H144">
            <v>27.547181665513644</v>
          </cell>
          <cell r="I144">
            <v>27.326848747338815</v>
          </cell>
          <cell r="J144">
            <v>25.493802153529742</v>
          </cell>
          <cell r="K144">
            <v>11.910904059057126</v>
          </cell>
          <cell r="L144">
            <v>11.818064051313925</v>
          </cell>
          <cell r="M144">
            <v>11.268503822021751</v>
          </cell>
          <cell r="N144">
            <v>10.727774102930772</v>
          </cell>
          <cell r="O144">
            <v>10.727777681630418</v>
          </cell>
          <cell r="P144">
            <v>10.727778858143944</v>
          </cell>
        </row>
        <row r="145">
          <cell r="B145" t="str">
            <v>CHPWST</v>
          </cell>
          <cell r="C145" t="str">
            <v>VAR_ncap</v>
          </cell>
          <cell r="D145" t="str">
            <v>-</v>
          </cell>
          <cell r="F145">
            <v>3.68650607199732E-8</v>
          </cell>
          <cell r="G145">
            <v>4.3752726645791101E-8</v>
          </cell>
          <cell r="H145">
            <v>8.1732806576150996E-8</v>
          </cell>
          <cell r="I145">
            <v>5.6589725069417299E-3</v>
          </cell>
          <cell r="J145">
            <v>1.4113301749439E-2</v>
          </cell>
          <cell r="K145">
            <v>1.02876457968167E-7</v>
          </cell>
          <cell r="L145">
            <v>1.9677160677816399E-2</v>
          </cell>
          <cell r="M145">
            <v>5.2818341403040097E-3</v>
          </cell>
          <cell r="N145">
            <v>6.6712696426682804E-4</v>
          </cell>
          <cell r="O145">
            <v>1.21615012891381E-5</v>
          </cell>
          <cell r="P145">
            <v>1.40097291691905E-2</v>
          </cell>
        </row>
        <row r="146">
          <cell r="B146" t="str">
            <v>CHPWST</v>
          </cell>
          <cell r="C146" t="str">
            <v>VAR_cap</v>
          </cell>
          <cell r="D146" t="str">
            <v>-</v>
          </cell>
          <cell r="E146">
            <v>7.8399999999999997E-2</v>
          </cell>
          <cell r="F146">
            <v>7.1414229750059996E-2</v>
          </cell>
          <cell r="G146">
            <v>7.0489830001904383E-2</v>
          </cell>
          <cell r="H146">
            <v>7.0489706295149515E-2</v>
          </cell>
          <cell r="I146">
            <v>6.992595125478103E-2</v>
          </cell>
          <cell r="J146">
            <v>6.5235314378838796E-2</v>
          </cell>
          <cell r="K146">
            <v>5.9315782588342893E-2</v>
          </cell>
          <cell r="L146">
            <v>3.9449473741553637E-2</v>
          </cell>
          <cell r="M146">
            <v>4.4731235057150466E-2</v>
          </cell>
          <cell r="N146">
            <v>4.5398206202738191E-2</v>
          </cell>
          <cell r="O146">
            <v>3.8544232650078995E-2</v>
          </cell>
          <cell r="P146">
            <v>3.9647842351610341E-2</v>
          </cell>
        </row>
        <row r="147">
          <cell r="B147" t="str">
            <v>RHES-CHPNGA</v>
          </cell>
          <cell r="C147" t="str">
            <v>VAR_fout</v>
          </cell>
          <cell r="D147" t="str">
            <v>CO2_R</v>
          </cell>
          <cell r="E147">
            <v>3.0413684017226701</v>
          </cell>
          <cell r="F147">
            <v>3.7461005091469399</v>
          </cell>
          <cell r="G147">
            <v>0.86614589416365395</v>
          </cell>
          <cell r="H147">
            <v>0.57115140075978299</v>
          </cell>
          <cell r="I147">
            <v>0.906029397775028</v>
          </cell>
          <cell r="J147">
            <v>0.339344753966284</v>
          </cell>
          <cell r="K147"/>
          <cell r="L147"/>
          <cell r="M147">
            <v>0.13232058241363501</v>
          </cell>
          <cell r="N147">
            <v>0.33082907756759999</v>
          </cell>
          <cell r="O147">
            <v>1.1326963292882199</v>
          </cell>
          <cell r="P147">
            <v>1.13550521232141</v>
          </cell>
        </row>
        <row r="148">
          <cell r="B148" t="str">
            <v>RHES-CHPNGA</v>
          </cell>
          <cell r="C148" t="str">
            <v>VAR_fout</v>
          </cell>
          <cell r="D148" t="str">
            <v>RHES_NKEV_GAS_ELC_CHP</v>
          </cell>
          <cell r="E148">
            <v>1.3199331394433373E-2</v>
          </cell>
          <cell r="F148">
            <v>1.8062901497951245E-2</v>
          </cell>
          <cell r="G148">
            <v>3.8857474293023759E-3</v>
          </cell>
          <cell r="H148">
            <v>2.7111256629453562E-3</v>
          </cell>
          <cell r="I148">
            <v>4.4301278438255874E-3</v>
          </cell>
          <cell r="J148">
            <v>1.6800402278802358E-3</v>
          </cell>
          <cell r="K148"/>
          <cell r="L148"/>
          <cell r="M148">
            <v>6.5587245967861608E-4</v>
          </cell>
          <cell r="N148">
            <v>1.6493903513267961E-3</v>
          </cell>
          <cell r="O148">
            <v>5.7761494668134693E-3</v>
          </cell>
          <cell r="P148">
            <v>5.7343747568548318E-3</v>
          </cell>
        </row>
        <row r="149">
          <cell r="B149" t="str">
            <v>RHES-CHPNGA</v>
          </cell>
          <cell r="C149" t="str">
            <v>VAR_fout</v>
          </cell>
          <cell r="D149" t="str">
            <v>RHES_LTH_CHPNGA</v>
          </cell>
          <cell r="E149">
            <v>3.1776168171784108E-2</v>
          </cell>
          <cell r="F149">
            <v>4.3045136691414021E-2</v>
          </cell>
          <cell r="G149">
            <v>9.1181427772254256E-3</v>
          </cell>
          <cell r="H149">
            <v>6.1968586581608214E-3</v>
          </cell>
          <cell r="I149">
            <v>1.0037181881750215E-2</v>
          </cell>
          <cell r="J149">
            <v>3.7727219152398329E-3</v>
          </cell>
          <cell r="K149"/>
          <cell r="L149"/>
          <cell r="M149">
            <v>1.4248263779225103E-3</v>
          </cell>
          <cell r="N149">
            <v>3.5831583494340719E-3</v>
          </cell>
          <cell r="O149">
            <v>1.2548186772732719E-2</v>
          </cell>
          <cell r="P149">
            <v>1.2457434816615685E-2</v>
          </cell>
        </row>
        <row r="150">
          <cell r="B150" t="str">
            <v>RHES-CHPNGA</v>
          </cell>
          <cell r="C150" t="str">
            <v>VAR_fin</v>
          </cell>
          <cell r="D150" t="str">
            <v>RNGA</v>
          </cell>
          <cell r="E150">
            <v>5.3924971661749428E-2</v>
          </cell>
          <cell r="F150">
            <v>6.6420221793385414E-2</v>
          </cell>
          <cell r="G150">
            <v>1.5357196705029318E-2</v>
          </cell>
          <cell r="H150">
            <v>1.0126797885811747E-2</v>
          </cell>
          <cell r="I150">
            <v>1.6064351024379947E-2</v>
          </cell>
          <cell r="J150">
            <v>6.0167509568490145E-3</v>
          </cell>
          <cell r="K150"/>
          <cell r="L150"/>
          <cell r="M150">
            <v>2.3461096172630392E-3</v>
          </cell>
          <cell r="N150">
            <v>5.865763786659586E-3</v>
          </cell>
          <cell r="O150">
            <v>2.0083268249791099E-2</v>
          </cell>
          <cell r="P150">
            <v>2.013307114045049E-2</v>
          </cell>
        </row>
        <row r="151">
          <cell r="B151" t="str">
            <v>RHES-CHPNGA</v>
          </cell>
          <cell r="C151" t="str">
            <v>VAR_ncap</v>
          </cell>
          <cell r="D151" t="str">
            <v>-</v>
          </cell>
          <cell r="F151">
            <v>6.6988792903820597E-6</v>
          </cell>
          <cell r="J151"/>
          <cell r="K151"/>
          <cell r="L151"/>
          <cell r="M151">
            <v>5.83731493226924E-5</v>
          </cell>
          <cell r="N151">
            <v>8.8402706185058399E-5</v>
          </cell>
          <cell r="O151">
            <v>3.6669877666954101E-4</v>
          </cell>
          <cell r="P151">
            <v>2.1797262918795499E-7</v>
          </cell>
        </row>
        <row r="152">
          <cell r="B152" t="str">
            <v>RHES-CHPNGA</v>
          </cell>
          <cell r="C152" t="str">
            <v>VAR_cap</v>
          </cell>
          <cell r="D152" t="str">
            <v>-</v>
          </cell>
          <cell r="E152">
            <v>3.9051378836847538E-3</v>
          </cell>
          <cell r="F152">
            <v>1.7409481726902072E-3</v>
          </cell>
          <cell r="G152">
            <v>1.0967878622149382E-3</v>
          </cell>
          <cell r="H152">
            <v>7.3629706712315297E-4</v>
          </cell>
          <cell r="I152">
            <v>3.9427621125981681E-4</v>
          </cell>
          <cell r="J152">
            <v>1.4930325682721666E-4</v>
          </cell>
          <cell r="K152"/>
          <cell r="L152"/>
          <cell r="M152">
            <v>5.83731493226924E-5</v>
          </cell>
          <cell r="N152">
            <v>1.4677585550775099E-4</v>
          </cell>
          <cell r="O152">
            <v>5.1346062643972928E-4</v>
          </cell>
          <cell r="P152">
            <v>5.1354712194325827E-4</v>
          </cell>
        </row>
        <row r="153">
          <cell r="B153" t="str">
            <v>RHEM-CHPWOD</v>
          </cell>
          <cell r="C153" t="str">
            <v>VAR_fout</v>
          </cell>
          <cell r="D153" t="str">
            <v>RHEM_KEV_WOD_ELC_CHP</v>
          </cell>
          <cell r="H153">
            <v>2.2644849558716801E-4</v>
          </cell>
          <cell r="I153">
            <v>3.340257993014473E-4</v>
          </cell>
          <cell r="J153">
            <v>6.0098489843761656E-2</v>
          </cell>
          <cell r="K153">
            <v>0.1101697891211335</v>
          </cell>
          <cell r="L153">
            <v>0.11027897727891382</v>
          </cell>
          <cell r="M153">
            <v>0.10847477643517628</v>
          </cell>
          <cell r="N153">
            <v>5.5710101454375174E-2</v>
          </cell>
          <cell r="O153">
            <v>3.8089956080474559E-2</v>
          </cell>
          <cell r="P153">
            <v>4.0005615659552711E-3</v>
          </cell>
        </row>
        <row r="154">
          <cell r="B154" t="str">
            <v>RHEM-CHPWOD</v>
          </cell>
          <cell r="C154" t="str">
            <v>VAR_fout</v>
          </cell>
          <cell r="D154" t="str">
            <v>RHEM_LTH_CHPWOD</v>
          </cell>
          <cell r="H154">
            <v>6.023753084584768E-4</v>
          </cell>
          <cell r="I154">
            <v>8.885415350875941E-4</v>
          </cell>
          <cell r="J154">
            <v>0.1598679040178882</v>
          </cell>
          <cell r="K154">
            <v>0.29306249322863115</v>
          </cell>
          <cell r="L154">
            <v>0.29335294448578086</v>
          </cell>
          <cell r="M154">
            <v>0.28855359248766116</v>
          </cell>
          <cell r="N154">
            <v>0.14819435854858415</v>
          </cell>
          <cell r="O154">
            <v>0.10132303587909491</v>
          </cell>
          <cell r="P154">
            <v>1.0641887909437668E-2</v>
          </cell>
        </row>
        <row r="155">
          <cell r="B155" t="str">
            <v>RHEM-CHPWOD</v>
          </cell>
          <cell r="C155" t="str">
            <v>VAR_fin</v>
          </cell>
          <cell r="D155" t="str">
            <v>RWOD</v>
          </cell>
          <cell r="H155">
            <v>1.0317634982538986E-3</v>
          </cell>
          <cell r="I155">
            <v>1.5250809033541303E-3</v>
          </cell>
          <cell r="J155">
            <v>0.21958457494825462</v>
          </cell>
          <cell r="K155">
            <v>0.39408561093949673</v>
          </cell>
          <cell r="L155">
            <v>0.3865701139890057</v>
          </cell>
          <cell r="M155">
            <v>0.38037115864656618</v>
          </cell>
          <cell r="N155">
            <v>0.19586209883724087</v>
          </cell>
          <cell r="O155">
            <v>0.13358143438837591</v>
          </cell>
          <cell r="P155">
            <v>1.4551732864832688E-2</v>
          </cell>
        </row>
        <row r="156">
          <cell r="B156" t="str">
            <v>RHEM-CHPWOD</v>
          </cell>
          <cell r="C156" t="str">
            <v>VAR_ncap</v>
          </cell>
          <cell r="D156" t="str">
            <v>-</v>
          </cell>
          <cell r="H156">
            <v>1.6833668659030299E-5</v>
          </cell>
          <cell r="I156">
            <v>1.42878306941061E-5</v>
          </cell>
          <cell r="J156">
            <v>4.43166834084259E-3</v>
          </cell>
          <cell r="K156">
            <v>3.7290651150220099E-3</v>
          </cell>
          <cell r="L156">
            <v>3.8227085167628299E-5</v>
          </cell>
          <cell r="M156">
            <v>4.0951245228438198E-3</v>
          </cell>
          <cell r="N156">
            <v>6.8604560162385005E-7</v>
          </cell>
          <cell r="O156">
            <v>2.3191152954687499E-5</v>
          </cell>
          <cell r="P156">
            <v>2.7345161984141801E-4</v>
          </cell>
        </row>
        <row r="157">
          <cell r="B157" t="str">
            <v>RHEM-CHPWOD</v>
          </cell>
          <cell r="C157" t="str">
            <v>VAR_cap</v>
          </cell>
          <cell r="D157" t="str">
            <v>-</v>
          </cell>
          <cell r="H157">
            <v>1.6833668659030299E-5</v>
          </cell>
          <cell r="I157">
            <v>3.1109277064204434E-5</v>
          </cell>
          <cell r="J157">
            <v>4.4595540036039064E-3</v>
          </cell>
          <cell r="K157">
            <v>8.1749788951385165E-3</v>
          </cell>
          <cell r="L157">
            <v>8.1988439013219797E-3</v>
          </cell>
          <cell r="M157">
            <v>8.0491860194706541E-3</v>
          </cell>
          <cell r="N157">
            <v>4.1339372892395384E-3</v>
          </cell>
          <cell r="O157">
            <v>2.8267458365468447E-3</v>
          </cell>
          <cell r="P157">
            <v>2.9724537359893219E-4</v>
          </cell>
        </row>
        <row r="158">
          <cell r="B158" t="str">
            <v>ENUC_SMR_GOE_IV</v>
          </cell>
          <cell r="C158" t="str">
            <v>VAR_fout</v>
          </cell>
          <cell r="D158" t="str">
            <v>LTH</v>
          </cell>
          <cell r="J158"/>
          <cell r="K158">
            <v>9.4050905245940206E-3</v>
          </cell>
          <cell r="L158">
            <v>2.8545488914069741E-2</v>
          </cell>
          <cell r="M158">
            <v>2.8163991575408026E-2</v>
          </cell>
          <cell r="N158">
            <v>2.9732343224602463E-2</v>
          </cell>
          <cell r="O158">
            <v>2.9808852678042817E-2</v>
          </cell>
          <cell r="P158">
            <v>3.0117584088470786E-2</v>
          </cell>
        </row>
        <row r="159">
          <cell r="B159" t="str">
            <v>ENUC_SMR_GOE_IV</v>
          </cell>
          <cell r="C159" t="str">
            <v>VAR_fout</v>
          </cell>
          <cell r="D159" t="str">
            <v>ELC</v>
          </cell>
          <cell r="J159"/>
          <cell r="K159">
            <v>1.5229913408971701E-2</v>
          </cell>
          <cell r="L159">
            <v>4.6760404434920792E-2</v>
          </cell>
          <cell r="M159">
            <v>4.7228557469518831E-2</v>
          </cell>
          <cell r="N159">
            <v>4.5822780946599875E-2</v>
          </cell>
          <cell r="O159">
            <v>4.8266028962764905E-2</v>
          </cell>
          <cell r="P159">
            <v>4.5618559780934868E-2</v>
          </cell>
        </row>
        <row r="160">
          <cell r="B160" t="str">
            <v>ENUC_SMR_GOE_IV</v>
          </cell>
          <cell r="C160" t="str">
            <v>VAR_fin</v>
          </cell>
          <cell r="D160" t="str">
            <v>URN</v>
          </cell>
          <cell r="J160"/>
          <cell r="K160">
            <v>5.0112040066227756E-2</v>
          </cell>
          <cell r="L160">
            <v>0.15371335803599423</v>
          </cell>
          <cell r="M160">
            <v>0.15495593351531539</v>
          </cell>
          <cell r="N160">
            <v>0.15141301073344007</v>
          </cell>
          <cell r="O160">
            <v>0.15881673287149553</v>
          </cell>
          <cell r="P160">
            <v>0.15096779027749757</v>
          </cell>
        </row>
        <row r="161">
          <cell r="B161" t="str">
            <v>ENUC_SMR_GOE_IV</v>
          </cell>
          <cell r="C161" t="str">
            <v>VAR_ncap</v>
          </cell>
          <cell r="D161" t="str">
            <v>-</v>
          </cell>
          <cell r="J161"/>
          <cell r="K161">
            <v>1.8498887832782301E-3</v>
          </cell>
          <cell r="L161">
            <v>1.7182045150895001E-8</v>
          </cell>
          <cell r="M161">
            <v>2.94528444747081E-8</v>
          </cell>
          <cell r="N161">
            <v>6.0659353803932298E-7</v>
          </cell>
          <cell r="O161">
            <v>2.1027666043537201E-7</v>
          </cell>
        </row>
        <row r="162">
          <cell r="B162" t="str">
            <v>ENUC_SMR_GOE_IV</v>
          </cell>
          <cell r="C162" t="str">
            <v>VAR_cap</v>
          </cell>
          <cell r="D162" t="str">
            <v>-</v>
          </cell>
          <cell r="J162"/>
          <cell r="K162">
            <v>5.8644006991342903E-4</v>
          </cell>
          <cell r="L162">
            <v>1.8498887832782301E-3</v>
          </cell>
          <cell r="M162">
            <v>1.84991532745043E-3</v>
          </cell>
          <cell r="N162">
            <v>1.84993541816786E-3</v>
          </cell>
          <cell r="O162">
            <v>1.85060867228601E-3</v>
          </cell>
          <cell r="P162">
            <v>1.8507522883663299E-3</v>
          </cell>
        </row>
        <row r="163">
          <cell r="B163" t="str">
            <v>G-INTC-IMP00-FR</v>
          </cell>
          <cell r="C163" t="str">
            <v>VAR_fout</v>
          </cell>
          <cell r="D163" t="str">
            <v>ELC</v>
          </cell>
          <cell r="E163">
            <v>28.948621652702688</v>
          </cell>
          <cell r="F163">
            <v>22.8895558825376</v>
          </cell>
          <cell r="G163">
            <v>28.777679346672699</v>
          </cell>
          <cell r="H163">
            <v>20.389210120044567</v>
          </cell>
          <cell r="I163">
            <v>26.445153842927645</v>
          </cell>
          <cell r="J163">
            <v>28.616669717938251</v>
          </cell>
          <cell r="K163">
            <v>34.852314869612961</v>
          </cell>
          <cell r="L163">
            <v>32.531175013329943</v>
          </cell>
          <cell r="M163">
            <v>31.304946740095836</v>
          </cell>
          <cell r="N163">
            <v>28.942829868237038</v>
          </cell>
          <cell r="O163">
            <v>29.58366145466341</v>
          </cell>
          <cell r="P163">
            <v>29.193885264902825</v>
          </cell>
        </row>
        <row r="164">
          <cell r="B164" t="str">
            <v>G-INTC-IMP00-FR</v>
          </cell>
          <cell r="C164" t="str">
            <v>VAR_fin</v>
          </cell>
          <cell r="D164" t="str">
            <v>ELC_I-FR</v>
          </cell>
          <cell r="E164">
            <v>28.948621652702688</v>
          </cell>
          <cell r="F164">
            <v>22.8895558825376</v>
          </cell>
          <cell r="G164">
            <v>28.777679346672699</v>
          </cell>
          <cell r="H164">
            <v>20.389210120044567</v>
          </cell>
          <cell r="I164">
            <v>26.445153842927645</v>
          </cell>
          <cell r="J164">
            <v>28.616669717938251</v>
          </cell>
          <cell r="K164">
            <v>34.852314869612961</v>
          </cell>
          <cell r="L164">
            <v>32.531175013329943</v>
          </cell>
          <cell r="M164">
            <v>31.304946740095836</v>
          </cell>
          <cell r="N164">
            <v>28.942829868237038</v>
          </cell>
          <cell r="O164">
            <v>29.58366145466341</v>
          </cell>
          <cell r="P164">
            <v>29.193885264902825</v>
          </cell>
        </row>
        <row r="165">
          <cell r="B165" t="str">
            <v>G-INTC-IMP00-FR</v>
          </cell>
          <cell r="C165" t="str">
            <v>VAR_ncap</v>
          </cell>
          <cell r="D165" t="str">
            <v>-</v>
          </cell>
          <cell r="E165">
            <v>0.45481346946017498</v>
          </cell>
          <cell r="F165">
            <v>0.12212519252531</v>
          </cell>
          <cell r="G165">
            <v>6.4458529464232694E-2</v>
          </cell>
          <cell r="H165">
            <v>0.65860441821750704</v>
          </cell>
          <cell r="I165">
            <v>1.0000645008807101</v>
          </cell>
          <cell r="J165">
            <v>1.1310738126361599</v>
          </cell>
          <cell r="K165">
            <v>0.92561669176206396</v>
          </cell>
          <cell r="L165">
            <v>0.57889135755181198</v>
          </cell>
          <cell r="M165">
            <v>0.56435525397799802</v>
          </cell>
          <cell r="N165">
            <v>0.33916356396384001</v>
          </cell>
        </row>
        <row r="166">
          <cell r="B166" t="str">
            <v>G-INTC-IMP00-FR</v>
          </cell>
          <cell r="C166" t="str">
            <v>VAR_cap</v>
          </cell>
          <cell r="D166" t="str">
            <v>-</v>
          </cell>
          <cell r="E166">
            <v>1.6999998479422744</v>
          </cell>
          <cell r="F166">
            <v>1.6999997169744676</v>
          </cell>
          <cell r="G166">
            <v>1.6999996392495158</v>
          </cell>
          <cell r="H166">
            <v>1.9999998410444739</v>
          </cell>
          <cell r="I166">
            <v>2.4999999217021864</v>
          </cell>
          <cell r="J166">
            <v>2.9999999507166182</v>
          </cell>
          <cell r="K166">
            <v>3.999999870433891</v>
          </cell>
          <cell r="L166">
            <v>5.1311360047566055</v>
          </cell>
          <cell r="M166">
            <v>5.4999998634043159</v>
          </cell>
          <cell r="N166">
            <v>5.4049173487122379</v>
          </cell>
          <cell r="O166">
            <v>5.4999973058632765</v>
          </cell>
          <cell r="P166">
            <v>5.4999992448266308</v>
          </cell>
        </row>
        <row r="167">
          <cell r="B167" t="str">
            <v>ENUC_SMR_BEZ_III</v>
          </cell>
          <cell r="C167" t="str">
            <v>VAR_fout</v>
          </cell>
          <cell r="D167" t="str">
            <v>LTH</v>
          </cell>
          <cell r="J167"/>
          <cell r="K167">
            <v>0.82660548044114368</v>
          </cell>
          <cell r="L167">
            <v>1.4602991943634265</v>
          </cell>
          <cell r="M167">
            <v>1.4759042461086105</v>
          </cell>
          <cell r="N167">
            <v>1.473678256367855</v>
          </cell>
          <cell r="O167">
            <v>1.4767832545461832</v>
          </cell>
          <cell r="P167">
            <v>1.4669128447697486</v>
          </cell>
        </row>
        <row r="168">
          <cell r="B168" t="str">
            <v>ENUC_SMR_BEZ_III</v>
          </cell>
          <cell r="C168" t="str">
            <v>VAR_fout</v>
          </cell>
          <cell r="D168" t="str">
            <v>ELC</v>
          </cell>
          <cell r="J168"/>
          <cell r="K168">
            <v>2.2430571572412328</v>
          </cell>
          <cell r="L168">
            <v>7.1563972100914688</v>
          </cell>
          <cell r="M168">
            <v>6.9592462986570247</v>
          </cell>
          <cell r="N168">
            <v>6.9987344845458281</v>
          </cell>
          <cell r="O168">
            <v>7.2639352758475022</v>
          </cell>
          <cell r="P168">
            <v>6.9463196648625827</v>
          </cell>
        </row>
        <row r="169">
          <cell r="B169" t="str">
            <v>ENUC_SMR_BEZ_III</v>
          </cell>
          <cell r="C169" t="str">
            <v>VAR_fin</v>
          </cell>
          <cell r="D169" t="str">
            <v>URN</v>
          </cell>
          <cell r="J169"/>
          <cell r="K169">
            <v>7.1322881289483329</v>
          </cell>
          <cell r="L169">
            <v>22.232029899482175</v>
          </cell>
          <cell r="M169">
            <v>21.644387024465363</v>
          </cell>
          <cell r="N169">
            <v>21.762487939134648</v>
          </cell>
          <cell r="O169">
            <v>22.563680637063168</v>
          </cell>
          <cell r="P169">
            <v>21.601403078282193</v>
          </cell>
        </row>
        <row r="170">
          <cell r="B170" t="str">
            <v>ENUC_SMR_BEZ_III</v>
          </cell>
          <cell r="C170" t="str">
            <v>VAR_ncap</v>
          </cell>
          <cell r="D170" t="str">
            <v>-</v>
          </cell>
          <cell r="J170"/>
          <cell r="K170">
            <v>0.26838268410015098</v>
          </cell>
          <cell r="L170">
            <v>1.6784684191259599E-8</v>
          </cell>
          <cell r="M170">
            <v>2.83755704367551E-8</v>
          </cell>
          <cell r="N170">
            <v>4.5496256091008398E-7</v>
          </cell>
          <cell r="O170">
            <v>1.8906172816369401E-7</v>
          </cell>
        </row>
        <row r="171">
          <cell r="B171" t="str">
            <v>ENUC_SMR_BEZ_III</v>
          </cell>
          <cell r="C171" t="str">
            <v>VAR_cap</v>
          </cell>
          <cell r="D171" t="str">
            <v>-</v>
          </cell>
          <cell r="K171">
            <v>8.5080985111078394E-2</v>
          </cell>
          <cell r="L171">
            <v>0.26838268410015098</v>
          </cell>
          <cell r="M171">
            <v>0.26838270986902202</v>
          </cell>
          <cell r="N171">
            <v>0.26838272926040502</v>
          </cell>
          <cell r="O171">
            <v>0.26838324415812198</v>
          </cell>
          <cell r="P171">
            <v>0.26838337328469403</v>
          </cell>
        </row>
        <row r="172">
          <cell r="B172" t="str">
            <v>ITOT-CHPWSTCCS</v>
          </cell>
          <cell r="C172" t="str">
            <v>VAR_fout</v>
          </cell>
          <cell r="D172" t="str">
            <v>CO2_O</v>
          </cell>
          <cell r="J172">
            <v>21.050289139525514</v>
          </cell>
          <cell r="K172">
            <v>371.15789937921903</v>
          </cell>
          <cell r="L172">
            <v>787.82688926434753</v>
          </cell>
          <cell r="M172">
            <v>715.16575251835229</v>
          </cell>
          <cell r="N172">
            <v>715.16323236704795</v>
          </cell>
          <cell r="O172">
            <v>715.18504498420521</v>
          </cell>
          <cell r="P172">
            <v>715.20033812342012</v>
          </cell>
        </row>
        <row r="173">
          <cell r="B173" t="str">
            <v>ITOT-CHPWSTCCS</v>
          </cell>
          <cell r="C173" t="str">
            <v>VAR_fout</v>
          </cell>
          <cell r="D173" t="str">
            <v>CO2</v>
          </cell>
          <cell r="J173">
            <v>-21.0502891395255</v>
          </cell>
          <cell r="K173">
            <v>-371.15789937921897</v>
          </cell>
          <cell r="L173">
            <v>-787.82688926434798</v>
          </cell>
          <cell r="M173">
            <v>-715.16575251835195</v>
          </cell>
          <cell r="N173">
            <v>-715.16323236704795</v>
          </cell>
          <cell r="O173">
            <v>-715.185044984206</v>
          </cell>
          <cell r="P173">
            <v>-715.20033812342001</v>
          </cell>
        </row>
        <row r="174">
          <cell r="B174" t="str">
            <v>ITOT-CHPWSTCCS</v>
          </cell>
          <cell r="C174" t="str">
            <v>VAR_fout</v>
          </cell>
          <cell r="D174" t="str">
            <v>ITOT_LTH_CHP</v>
          </cell>
          <cell r="J174">
            <v>8.3873818938248995E-2</v>
          </cell>
          <cell r="K174">
            <v>1.2398417393289061</v>
          </cell>
          <cell r="L174">
            <v>2.2156742956850319</v>
          </cell>
          <cell r="M174">
            <v>2.0113230413965599</v>
          </cell>
          <cell r="N174">
            <v>2.011315953755175</v>
          </cell>
          <cell r="O174">
            <v>2.0113772992814778</v>
          </cell>
          <cell r="P174">
            <v>2.01142030951116</v>
          </cell>
        </row>
        <row r="175">
          <cell r="B175" t="str">
            <v>ITOT-CHPWSTCCS</v>
          </cell>
          <cell r="C175" t="str">
            <v>VAR_fout</v>
          </cell>
          <cell r="D175" t="str">
            <v>ITOT_KEV_WST_ELC_CHP</v>
          </cell>
          <cell r="J175">
            <v>1.655936312648373E-2</v>
          </cell>
          <cell r="K175">
            <v>0.29320084624290371</v>
          </cell>
          <cell r="L175">
            <v>0.65315824690040514</v>
          </cell>
          <cell r="M175">
            <v>0.59291757557840841</v>
          </cell>
          <cell r="N175">
            <v>0.59291548621381607</v>
          </cell>
          <cell r="O175">
            <v>0.59293357025102889</v>
          </cell>
          <cell r="P175">
            <v>0.59294624922928629</v>
          </cell>
        </row>
        <row r="176">
          <cell r="B176" t="str">
            <v>ITOT-CHPWSTCCS</v>
          </cell>
          <cell r="C176" t="str">
            <v>VAR_fout</v>
          </cell>
          <cell r="D176" t="str">
            <v>CO2_I</v>
          </cell>
          <cell r="J176">
            <v>27.551739608238101</v>
          </cell>
          <cell r="K176">
            <v>487.83237053844903</v>
          </cell>
          <cell r="L176">
            <v>1086.7353897682499</v>
          </cell>
          <cell r="M176">
            <v>986.50597409496902</v>
          </cell>
          <cell r="N176">
            <v>986.50249777593797</v>
          </cell>
          <cell r="O176">
            <v>986.53258629326399</v>
          </cell>
          <cell r="P176">
            <v>986.55368178496701</v>
          </cell>
        </row>
        <row r="177">
          <cell r="B177" t="str">
            <v>ITOT-CHPWSTCCS</v>
          </cell>
          <cell r="C177" t="str">
            <v>VAR_fin</v>
          </cell>
          <cell r="D177" t="str">
            <v>IWST</v>
          </cell>
          <cell r="J177">
            <v>0.29689374577842786</v>
          </cell>
          <cell r="K177">
            <v>5.2568143376988035</v>
          </cell>
          <cell r="L177">
            <v>11.710510665606121</v>
          </cell>
          <cell r="M177">
            <v>10.630452307057858</v>
          </cell>
          <cell r="N177">
            <v>10.630414846723466</v>
          </cell>
          <cell r="O177">
            <v>10.630739076436035</v>
          </cell>
          <cell r="P177">
            <v>10.630966398544896</v>
          </cell>
        </row>
        <row r="178">
          <cell r="B178" t="str">
            <v>ITOT-CHPWSTCCS</v>
          </cell>
          <cell r="C178" t="str">
            <v>VAR_ncap</v>
          </cell>
          <cell r="D178" t="str">
            <v>-</v>
          </cell>
          <cell r="J178">
            <v>1.56149003623603E-3</v>
          </cell>
          <cell r="K178">
            <v>2.78900619077516E-2</v>
          </cell>
          <cell r="L178">
            <v>2.9029703529145402E-2</v>
          </cell>
          <cell r="M178">
            <v>3.0985568857093401E-8</v>
          </cell>
          <cell r="N178">
            <v>4.4864211616726299E-8</v>
          </cell>
          <cell r="O178">
            <v>9.6824922424511595E-8</v>
          </cell>
          <cell r="P178">
            <v>1.57362082339098E-7</v>
          </cell>
        </row>
        <row r="179">
          <cell r="B179" t="str">
            <v>ITOT-CHPWSTCCS</v>
          </cell>
          <cell r="C179" t="str">
            <v>VAR_cap</v>
          </cell>
          <cell r="D179" t="str">
            <v>-</v>
          </cell>
          <cell r="J179">
            <v>1.56149003623603E-3</v>
          </cell>
          <cell r="K179">
            <v>2.9451539786159789E-2</v>
          </cell>
          <cell r="L179">
            <v>5.8481255473133098E-2</v>
          </cell>
          <cell r="M179">
            <v>5.848118365650376E-2</v>
          </cell>
          <cell r="N179">
            <v>5.8480801523951589E-2</v>
          </cell>
          <cell r="O179">
            <v>5.8236374499837026E-2</v>
          </cell>
          <cell r="P179">
            <v>5.6919635708069564E-2</v>
          </cell>
        </row>
        <row r="180">
          <cell r="B180" t="str">
            <v>ENUC_SMR_BEZ_II</v>
          </cell>
          <cell r="C180" t="str">
            <v>VAR_fout</v>
          </cell>
          <cell r="D180" t="str">
            <v>LTH</v>
          </cell>
          <cell r="K180">
            <v>0.82660581519645815</v>
          </cell>
          <cell r="L180">
            <v>1.4602994580374182</v>
          </cell>
          <cell r="M180">
            <v>1.4759044886503874</v>
          </cell>
          <cell r="N180">
            <v>1.4736784889082999</v>
          </cell>
          <cell r="O180">
            <v>1.4767834534551276</v>
          </cell>
          <cell r="P180">
            <v>1.4669130775145878</v>
          </cell>
        </row>
        <row r="181">
          <cell r="B181" t="str">
            <v>ENUC_SMR_BEZ_II</v>
          </cell>
          <cell r="C181" t="str">
            <v>VAR_fout</v>
          </cell>
          <cell r="D181" t="str">
            <v>ELC</v>
          </cell>
          <cell r="K181">
            <v>2.2430584735218888</v>
          </cell>
          <cell r="L181">
            <v>7.1564014449160318</v>
          </cell>
          <cell r="M181">
            <v>6.9592500014806706</v>
          </cell>
          <cell r="N181">
            <v>6.998738624714897</v>
          </cell>
          <cell r="O181">
            <v>7.2639390836729865</v>
          </cell>
          <cell r="P181">
            <v>6.9463237719109543</v>
          </cell>
        </row>
        <row r="182">
          <cell r="B182" t="str">
            <v>ENUC_SMR_BEZ_II</v>
          </cell>
          <cell r="C182" t="str">
            <v>VAR_fin</v>
          </cell>
          <cell r="D182" t="str">
            <v>URN</v>
          </cell>
          <cell r="J182"/>
          <cell r="K182">
            <v>7.1322922475163733</v>
          </cell>
          <cell r="L182">
            <v>22.232042788393958</v>
          </cell>
          <cell r="M182">
            <v>21.644398299536149</v>
          </cell>
          <cell r="N182">
            <v>21.762500528735412</v>
          </cell>
          <cell r="O182">
            <v>22.563692209405897</v>
          </cell>
          <cell r="P182">
            <v>21.601415568086107</v>
          </cell>
        </row>
        <row r="183">
          <cell r="B183" t="str">
            <v>ENUC_SMR_BEZ_II</v>
          </cell>
          <cell r="C183" t="str">
            <v>VAR_ncap</v>
          </cell>
          <cell r="D183" t="str">
            <v>-</v>
          </cell>
          <cell r="J183"/>
          <cell r="K183">
            <v>0.26838283951091801</v>
          </cell>
          <cell r="L183">
            <v>1.6784684187417699E-8</v>
          </cell>
          <cell r="M183">
            <v>2.83755704509843E-8</v>
          </cell>
          <cell r="N183">
            <v>4.5496255940191699E-7</v>
          </cell>
          <cell r="O183">
            <v>1.8906172939153301E-7</v>
          </cell>
        </row>
        <row r="184">
          <cell r="B184" t="str">
            <v>ENUC_SMR_BEZ_II</v>
          </cell>
          <cell r="C184" t="str">
            <v>VAR_cap</v>
          </cell>
          <cell r="D184" t="str">
            <v>-</v>
          </cell>
          <cell r="J184"/>
          <cell r="K184">
            <v>8.5081034378419101E-2</v>
          </cell>
          <cell r="L184">
            <v>0.26838283951091801</v>
          </cell>
          <cell r="M184">
            <v>0.268382865279789</v>
          </cell>
          <cell r="N184">
            <v>0.268382884671172</v>
          </cell>
          <cell r="O184">
            <v>0.26838339956888801</v>
          </cell>
          <cell r="P184">
            <v>0.268383528695461</v>
          </cell>
        </row>
        <row r="185">
          <cell r="B185" t="str">
            <v>RHEM-CHPGFC</v>
          </cell>
          <cell r="C185" t="str">
            <v>VAR_fout</v>
          </cell>
          <cell r="D185" t="str">
            <v>CO2_R</v>
          </cell>
          <cell r="J185"/>
          <cell r="K185"/>
          <cell r="L185"/>
          <cell r="M185">
            <v>4.2682784618340103E-2</v>
          </cell>
          <cell r="N185">
            <v>0.13213565326669999</v>
          </cell>
          <cell r="O185">
            <v>0.129281522245911</v>
          </cell>
          <cell r="P185">
            <v>0.26092680582594302</v>
          </cell>
        </row>
        <row r="186">
          <cell r="B186" t="str">
            <v>RHEM-CHPGFC</v>
          </cell>
          <cell r="C186" t="str">
            <v>VAR_fout</v>
          </cell>
          <cell r="D186" t="str">
            <v>RHEM_LTH_CHPNGA</v>
          </cell>
          <cell r="J186"/>
          <cell r="K186"/>
          <cell r="L186"/>
          <cell r="M186">
            <v>3.4055413259313983E-4</v>
          </cell>
          <cell r="N186">
            <v>1.0542738292555844E-3</v>
          </cell>
          <cell r="O186">
            <v>1.0315015072812066E-3</v>
          </cell>
          <cell r="P186">
            <v>2.0818628124410327E-3</v>
          </cell>
        </row>
        <row r="187">
          <cell r="B187" t="str">
            <v>RHEM-CHPGFC</v>
          </cell>
          <cell r="C187" t="str">
            <v>VAR_fout</v>
          </cell>
          <cell r="D187" t="str">
            <v>RHEM_NKEV_GAS_ELC_CHP</v>
          </cell>
          <cell r="J187"/>
          <cell r="K187"/>
          <cell r="L187"/>
          <cell r="M187">
            <v>3.4055413259313983E-4</v>
          </cell>
          <cell r="N187">
            <v>1.0542738292555844E-3</v>
          </cell>
          <cell r="O187">
            <v>1.0315015072812066E-3</v>
          </cell>
          <cell r="P187">
            <v>2.0818628124410327E-3</v>
          </cell>
        </row>
        <row r="188">
          <cell r="B188" t="str">
            <v>RHEM-CHPGFC</v>
          </cell>
          <cell r="C188" t="str">
            <v>VAR_fin</v>
          </cell>
          <cell r="D188" t="str">
            <v>RNGA</v>
          </cell>
          <cell r="J188"/>
          <cell r="K188"/>
          <cell r="L188"/>
          <cell r="M188">
            <v>7.5678696131808868E-4</v>
          </cell>
          <cell r="N188">
            <v>2.3428307316790777E-3</v>
          </cell>
          <cell r="O188">
            <v>2.2922255717360155E-3</v>
          </cell>
          <cell r="P188">
            <v>4.626361805424516E-3</v>
          </cell>
        </row>
        <row r="189">
          <cell r="B189" t="str">
            <v>RHEM-CHPGFC</v>
          </cell>
          <cell r="C189" t="str">
            <v>VAR_ncap</v>
          </cell>
          <cell r="D189" t="str">
            <v>-</v>
          </cell>
          <cell r="J189"/>
          <cell r="K189"/>
          <cell r="L189"/>
          <cell r="M189">
            <v>3.9672885611272998E-5</v>
          </cell>
          <cell r="N189">
            <v>5.4618171903605301E-5</v>
          </cell>
          <cell r="O189">
            <v>5.5117791049859602E-7</v>
          </cell>
          <cell r="P189">
            <v>9.1494308556642898E-5</v>
          </cell>
        </row>
        <row r="190">
          <cell r="B190" t="str">
            <v>RHEM-CHPGFC</v>
          </cell>
          <cell r="C190" t="str">
            <v>VAR_cap</v>
          </cell>
          <cell r="D190" t="str">
            <v>-</v>
          </cell>
          <cell r="J190"/>
          <cell r="K190"/>
          <cell r="L190"/>
          <cell r="M190">
            <v>3.9672885611272998E-5</v>
          </cell>
          <cell r="N190">
            <v>9.4261430080444034E-5</v>
          </cell>
          <cell r="O190">
            <v>9.4741956973339459E-5</v>
          </cell>
          <cell r="P190">
            <v>1.8602587980471382E-4</v>
          </cell>
        </row>
        <row r="191">
          <cell r="B191" t="str">
            <v>EHYD-RUNS10</v>
          </cell>
          <cell r="C191" t="str">
            <v>VAR_fout</v>
          </cell>
          <cell r="D191" t="str">
            <v>ELC35</v>
          </cell>
          <cell r="F191">
            <v>4.5894003210683875E-4</v>
          </cell>
          <cell r="G191">
            <v>9.3776867708494167E-4</v>
          </cell>
          <cell r="H191">
            <v>1.0182871302221242E-3</v>
          </cell>
          <cell r="I191">
            <v>1.0194049082358362E-3</v>
          </cell>
          <cell r="J191">
            <v>1.0566934699852352E-3</v>
          </cell>
          <cell r="K191">
            <v>1.025320391439453E-3</v>
          </cell>
          <cell r="L191">
            <v>9.8912912014177267E-4</v>
          </cell>
          <cell r="M191">
            <v>1.0140006164513068E-3</v>
          </cell>
          <cell r="N191">
            <v>1.0294266794856164E-3</v>
          </cell>
          <cell r="O191">
            <v>1.0521036018696927E-3</v>
          </cell>
          <cell r="P191">
            <v>2.0593085046529645E-3</v>
          </cell>
        </row>
        <row r="192">
          <cell r="B192" t="str">
            <v>EHYD-RUNS10</v>
          </cell>
          <cell r="C192" t="str">
            <v>VAR_fin</v>
          </cell>
          <cell r="D192" t="str">
            <v>HYDR</v>
          </cell>
          <cell r="F192">
            <v>4.5894003210683875E-4</v>
          </cell>
          <cell r="G192">
            <v>9.3776867708494167E-4</v>
          </cell>
          <cell r="H192">
            <v>1.0182871302221242E-3</v>
          </cell>
          <cell r="I192">
            <v>1.0194049082358362E-3</v>
          </cell>
          <cell r="J192">
            <v>1.0566934699852352E-3</v>
          </cell>
          <cell r="K192">
            <v>1.025320391439453E-3</v>
          </cell>
          <cell r="L192">
            <v>9.8912912014177267E-4</v>
          </cell>
          <cell r="M192">
            <v>1.0140006164513068E-3</v>
          </cell>
          <cell r="N192">
            <v>1.0294266794856164E-3</v>
          </cell>
          <cell r="O192">
            <v>1.0521036018696927E-3</v>
          </cell>
          <cell r="P192">
            <v>2.0593085046529645E-3</v>
          </cell>
        </row>
        <row r="193">
          <cell r="B193" t="str">
            <v>EHYD-RUNS10</v>
          </cell>
          <cell r="C193" t="str">
            <v>VAR_ncap</v>
          </cell>
          <cell r="D193" t="str">
            <v>-</v>
          </cell>
          <cell r="F193">
            <v>4.14244627557425E-5</v>
          </cell>
          <cell r="G193">
            <v>4.2670866591686597E-5</v>
          </cell>
          <cell r="H193">
            <v>2.7385315660200902E-7</v>
          </cell>
          <cell r="I193">
            <v>4.2514091592763998E-8</v>
          </cell>
          <cell r="J193">
            <v>1.9309603179123299E-8</v>
          </cell>
          <cell r="K193">
            <v>4.3714408811052101E-8</v>
          </cell>
          <cell r="L193">
            <v>1.71469383117069E-7</v>
          </cell>
          <cell r="M193">
            <v>8.5788506437889494E-8</v>
          </cell>
          <cell r="N193">
            <v>2.2596979075744301E-6</v>
          </cell>
          <cell r="O193">
            <v>7.7765263148712801E-7</v>
          </cell>
          <cell r="P193">
            <v>8.5601400118368894E-5</v>
          </cell>
        </row>
        <row r="194">
          <cell r="B194" t="str">
            <v>EHYD-RUNS10</v>
          </cell>
          <cell r="C194" t="str">
            <v>VAR_cap</v>
          </cell>
          <cell r="D194" t="str">
            <v>-</v>
          </cell>
          <cell r="F194">
            <v>4.14244627557425E-5</v>
          </cell>
          <cell r="G194">
            <v>8.4095329347429104E-5</v>
          </cell>
          <cell r="H194">
            <v>8.4369182504031098E-5</v>
          </cell>
          <cell r="I194">
            <v>8.4411696595623905E-5</v>
          </cell>
          <cell r="J194">
            <v>8.4431006198803005E-5</v>
          </cell>
          <cell r="K194">
            <v>8.4474720607614098E-5</v>
          </cell>
          <cell r="L194">
            <v>8.4646189990731104E-5</v>
          </cell>
          <cell r="M194">
            <v>8.4731978497169005E-5</v>
          </cell>
          <cell r="N194">
            <v>8.6991676404743503E-5</v>
          </cell>
          <cell r="O194">
            <v>8.77693290362306E-5</v>
          </cell>
          <cell r="P194">
            <v>1.7337072915459901E-4</v>
          </cell>
        </row>
        <row r="195">
          <cell r="B195" t="str">
            <v>SUP_WSTBIO</v>
          </cell>
          <cell r="C195" t="str">
            <v>VAR_fout</v>
          </cell>
          <cell r="D195" t="str">
            <v>ELC35</v>
          </cell>
          <cell r="E195">
            <v>0.11258823655888574</v>
          </cell>
          <cell r="F195">
            <v>0.11482709320538291</v>
          </cell>
          <cell r="G195">
            <v>0.11405449049702758</v>
          </cell>
          <cell r="H195">
            <v>0.11606819634583418</v>
          </cell>
          <cell r="I195">
            <v>0.11582477723738829</v>
          </cell>
          <cell r="J195">
            <v>0.16816112015388091</v>
          </cell>
          <cell r="K195">
            <v>0.18434533284772889</v>
          </cell>
          <cell r="L195">
            <v>0.19689391722777511</v>
          </cell>
          <cell r="M195">
            <v>0.2120726397241523</v>
          </cell>
          <cell r="N195">
            <v>0.22635946472068158</v>
          </cell>
          <cell r="O195">
            <v>0.22818808529383081</v>
          </cell>
          <cell r="P195">
            <v>0.22855907611743795</v>
          </cell>
        </row>
        <row r="196">
          <cell r="B196" t="str">
            <v>SUP_WSTBIO</v>
          </cell>
          <cell r="C196" t="str">
            <v>VAR_fout</v>
          </cell>
          <cell r="D196" t="str">
            <v>BIO</v>
          </cell>
          <cell r="E196">
            <v>5.6294118279442884</v>
          </cell>
          <cell r="F196">
            <v>5.7413546602691401</v>
          </cell>
          <cell r="G196">
            <v>5.7027245248513783</v>
          </cell>
          <cell r="H196">
            <v>5.8034098172917057</v>
          </cell>
          <cell r="I196">
            <v>5.7912388618694219</v>
          </cell>
          <cell r="J196">
            <v>8.4080560076940394</v>
          </cell>
          <cell r="K196">
            <v>9.2172666423864449</v>
          </cell>
          <cell r="L196">
            <v>9.8446958613887432</v>
          </cell>
          <cell r="M196">
            <v>10.60363198620762</v>
          </cell>
          <cell r="N196">
            <v>11.317973236034081</v>
          </cell>
          <cell r="O196">
            <v>11.40940426469154</v>
          </cell>
          <cell r="P196">
            <v>11.42795380587191</v>
          </cell>
        </row>
        <row r="197">
          <cell r="B197" t="str">
            <v>SUP_WSTBIO</v>
          </cell>
          <cell r="C197" t="str">
            <v>VAR_fin</v>
          </cell>
          <cell r="D197" t="str">
            <v>CWST</v>
          </cell>
          <cell r="E197">
            <v>9.6793715373053502</v>
          </cell>
          <cell r="F197">
            <v>9.8718492415713435</v>
          </cell>
          <cell r="G197">
            <v>9.8054274830158903</v>
          </cell>
          <cell r="H197">
            <v>9.9785486515604216</v>
          </cell>
          <cell r="I197">
            <v>9.9576215630657554</v>
          </cell>
          <cell r="J197">
            <v>14.457051729800774</v>
          </cell>
          <cell r="K197">
            <v>15.848431615394755</v>
          </cell>
          <cell r="L197">
            <v>16.927251341096415</v>
          </cell>
          <cell r="M197">
            <v>18.23218779799927</v>
          </cell>
          <cell r="N197">
            <v>19.460446552700887</v>
          </cell>
          <cell r="O197">
            <v>19.617655675689608</v>
          </cell>
          <cell r="P197">
            <v>19.649550286782038</v>
          </cell>
        </row>
        <row r="198">
          <cell r="B198" t="str">
            <v>SUP_WSTBIO</v>
          </cell>
          <cell r="C198" t="str">
            <v>VAR_ncap</v>
          </cell>
          <cell r="D198" t="str">
            <v>-</v>
          </cell>
          <cell r="E198">
            <v>4.0964177784350601E-3</v>
          </cell>
          <cell r="F198">
            <v>4.2288841308358001E-3</v>
          </cell>
          <cell r="G198">
            <v>7.3717584413364994E-8</v>
          </cell>
          <cell r="H198">
            <v>7.5929213485263505E-2</v>
          </cell>
          <cell r="I198">
            <v>0.11685389677045099</v>
          </cell>
          <cell r="J198">
            <v>0.120555839471279</v>
          </cell>
          <cell r="K198">
            <v>5.8938808926636201E-2</v>
          </cell>
          <cell r="L198">
            <v>7.5562507599894302E-2</v>
          </cell>
          <cell r="M198">
            <v>0.12602582326726899</v>
          </cell>
          <cell r="N198">
            <v>0.167041143783666</v>
          </cell>
          <cell r="O198">
            <v>6.2392735768757798E-2</v>
          </cell>
          <cell r="P198">
            <v>7.6263721506984294E-2</v>
          </cell>
        </row>
        <row r="199">
          <cell r="B199" t="str">
            <v>SUP_WSTBIO</v>
          </cell>
          <cell r="C199" t="str">
            <v>VAR_cap</v>
          </cell>
          <cell r="D199" t="str">
            <v>-</v>
          </cell>
          <cell r="E199">
            <v>0.21266686747858618</v>
          </cell>
          <cell r="F199">
            <v>0.21689566421660231</v>
          </cell>
          <cell r="G199">
            <v>0.21689498995675782</v>
          </cell>
          <cell r="H199">
            <v>0.21923994323446769</v>
          </cell>
          <cell r="I199">
            <v>0.21878020325001768</v>
          </cell>
          <cell r="J199">
            <v>0.31763768667680148</v>
          </cell>
          <cell r="K199">
            <v>0.3482068241718429</v>
          </cell>
          <cell r="L199">
            <v>0.37191080336035159</v>
          </cell>
          <cell r="M199">
            <v>0.40058167501124947</v>
          </cell>
          <cell r="N199">
            <v>0.42756786270963859</v>
          </cell>
          <cell r="O199">
            <v>0.43102176002809911</v>
          </cell>
          <cell r="P199">
            <v>0.431722909435378</v>
          </cell>
        </row>
        <row r="200">
          <cell r="B200" t="str">
            <v>ITOT-CHPNGACCS</v>
          </cell>
          <cell r="C200" t="str">
            <v>VAR_fout</v>
          </cell>
          <cell r="D200" t="str">
            <v>CO2_O</v>
          </cell>
          <cell r="J200">
            <v>5.2742655149300988E-2</v>
          </cell>
          <cell r="K200">
            <v>0.11068030342489554</v>
          </cell>
          <cell r="L200">
            <v>4.6595555900799095</v>
          </cell>
          <cell r="M200">
            <v>38.011583005186182</v>
          </cell>
          <cell r="N200">
            <v>36.42361361272981</v>
          </cell>
          <cell r="O200">
            <v>38.011088958582128</v>
          </cell>
          <cell r="P200">
            <v>38.008095901717645</v>
          </cell>
        </row>
        <row r="201">
          <cell r="B201" t="str">
            <v>ITOT-CHPNGACCS</v>
          </cell>
          <cell r="C201" t="str">
            <v>VAR_fout</v>
          </cell>
          <cell r="D201" t="str">
            <v>CO2</v>
          </cell>
          <cell r="J201">
            <v>-5.2742655149301002E-2</v>
          </cell>
          <cell r="K201">
            <v>-0.110680303424895</v>
          </cell>
          <cell r="L201">
            <v>-4.6595555900799104</v>
          </cell>
          <cell r="M201">
            <v>-38.011583005186203</v>
          </cell>
          <cell r="N201">
            <v>-36.423613612729802</v>
          </cell>
          <cell r="O201">
            <v>-38.0110889585821</v>
          </cell>
          <cell r="P201">
            <v>-38.008095901717603</v>
          </cell>
        </row>
        <row r="202">
          <cell r="B202" t="str">
            <v>ITOT-CHPNGACCS</v>
          </cell>
          <cell r="C202" t="str">
            <v>VAR_fout</v>
          </cell>
          <cell r="D202" t="str">
            <v>ITOT_NKEV_GAS_ELC_CHP</v>
          </cell>
          <cell r="J202">
            <v>3.4043788884320414E-4</v>
          </cell>
          <cell r="K202">
            <v>7.1437814291428067E-4</v>
          </cell>
          <cell r="L202">
            <v>3.0076022216628587E-2</v>
          </cell>
          <cell r="M202">
            <v>0.24535327304327653</v>
          </cell>
          <cell r="N202">
            <v>0.23510341083999609</v>
          </cell>
          <cell r="O202">
            <v>0.24535008412185438</v>
          </cell>
          <cell r="P202">
            <v>0.24533076484493779</v>
          </cell>
        </row>
        <row r="203">
          <cell r="B203" t="str">
            <v>ITOT-CHPNGACCS</v>
          </cell>
          <cell r="C203" t="str">
            <v>VAR_fout</v>
          </cell>
          <cell r="D203" t="str">
            <v>ITOT_LTH_CHP</v>
          </cell>
          <cell r="J203">
            <v>3.8558270940964679E-4</v>
          </cell>
          <cell r="K203">
            <v>7.9934315555575349E-4</v>
          </cell>
          <cell r="L203">
            <v>3.3241919292063306E-2</v>
          </cell>
          <cell r="M203">
            <v>0.27117993336362217</v>
          </cell>
          <cell r="N203">
            <v>0.25985113829683876</v>
          </cell>
          <cell r="O203">
            <v>0.27117640876626087</v>
          </cell>
          <cell r="P203">
            <v>0.27115505588124772</v>
          </cell>
        </row>
        <row r="204">
          <cell r="B204" t="str">
            <v>ITOT-CHPNGACCS</v>
          </cell>
          <cell r="C204" t="str">
            <v>VAR_fout</v>
          </cell>
          <cell r="D204" t="str">
            <v>CO2_I</v>
          </cell>
          <cell r="J204">
            <v>6.6736725431772795E-2</v>
          </cell>
          <cell r="K204">
            <v>0.13069170313030501</v>
          </cell>
          <cell r="L204">
            <v>5.28402171847803</v>
          </cell>
          <cell r="M204">
            <v>42.858254412248797</v>
          </cell>
          <cell r="N204">
            <v>41.036542391115198</v>
          </cell>
          <cell r="O204">
            <v>43.004824728100701</v>
          </cell>
          <cell r="P204">
            <v>43.282814894903296</v>
          </cell>
        </row>
        <row r="205">
          <cell r="B205" t="str">
            <v>ITOT-CHPNGACCS</v>
          </cell>
          <cell r="C205" t="str">
            <v>VAR_fin</v>
          </cell>
          <cell r="D205" t="str">
            <v>INGA</v>
          </cell>
          <cell r="J205">
            <v>1.1832752736129944E-3</v>
          </cell>
          <cell r="K205">
            <v>2.3172287789061247E-3</v>
          </cell>
          <cell r="L205">
            <v>9.3688328341809068E-2</v>
          </cell>
          <cell r="M205">
            <v>0.75989812787675126</v>
          </cell>
          <cell r="N205">
            <v>0.72759826934601457</v>
          </cell>
          <cell r="O205">
            <v>0.76249689234221163</v>
          </cell>
          <cell r="P205">
            <v>0.76742579600892469</v>
          </cell>
        </row>
        <row r="206">
          <cell r="B206" t="str">
            <v>ITOT-CHPNGACCS</v>
          </cell>
          <cell r="C206" t="str">
            <v>VAR_ncap</v>
          </cell>
          <cell r="D206" t="str">
            <v>-</v>
          </cell>
          <cell r="J206">
            <v>8.0836414148101294E-5</v>
          </cell>
          <cell r="K206">
            <v>2.87051834905454E-5</v>
          </cell>
          <cell r="L206">
            <v>7.0416149754933301E-3</v>
          </cell>
          <cell r="M206">
            <v>1.0352454475223901E-2</v>
          </cell>
          <cell r="N206">
            <v>1.7182627745501299E-3</v>
          </cell>
          <cell r="O206">
            <v>4.5950159013361299E-3</v>
          </cell>
          <cell r="P206">
            <v>1.33453776308066E-2</v>
          </cell>
        </row>
        <row r="207">
          <cell r="B207" t="str">
            <v>ITOT-CHPNGACCS</v>
          </cell>
          <cell r="C207" t="str">
            <v>VAR_cap</v>
          </cell>
          <cell r="D207" t="str">
            <v>-</v>
          </cell>
          <cell r="J207">
            <v>8.0836414148101294E-5</v>
          </cell>
          <cell r="K207">
            <v>1.0949560765336298E-4</v>
          </cell>
          <cell r="L207">
            <v>7.1509680328294464E-3</v>
          </cell>
          <cell r="M207">
            <v>1.7492703350614671E-2</v>
          </cell>
          <cell r="N207">
            <v>1.9140529208042944E-2</v>
          </cell>
          <cell r="O207">
            <v>2.3707009212940108E-2</v>
          </cell>
          <cell r="P207">
            <v>3.0010435613913991E-2</v>
          </cell>
        </row>
        <row r="208">
          <cell r="B208" t="str">
            <v>SCOM-ESOLPV</v>
          </cell>
          <cell r="C208" t="str">
            <v>VAR_fout</v>
          </cell>
          <cell r="D208" t="str">
            <v>SCOM_SOL_ELC</v>
          </cell>
          <cell r="E208">
            <v>2.8396236857719668</v>
          </cell>
          <cell r="F208">
            <v>3.2944550540905571</v>
          </cell>
          <cell r="G208">
            <v>3.9360628876037032</v>
          </cell>
          <cell r="H208">
            <v>4.4087077706119109</v>
          </cell>
          <cell r="I208">
            <v>4.6337427301103649</v>
          </cell>
          <cell r="J208">
            <v>27.726869910326638</v>
          </cell>
          <cell r="K208">
            <v>29.141219418811978</v>
          </cell>
          <cell r="L208">
            <v>30.627715003816455</v>
          </cell>
          <cell r="M208">
            <v>32.190052596186959</v>
          </cell>
          <cell r="N208">
            <v>33.832069097622252</v>
          </cell>
          <cell r="O208">
            <v>35.557844634311628</v>
          </cell>
          <cell r="P208">
            <v>37.371652903454873</v>
          </cell>
        </row>
        <row r="209">
          <cell r="B209" t="str">
            <v>SCOM-ESOLPV</v>
          </cell>
          <cell r="C209" t="str">
            <v>VAR_fin</v>
          </cell>
          <cell r="D209" t="str">
            <v>SOL</v>
          </cell>
          <cell r="E209">
            <v>2.8396236857719668</v>
          </cell>
          <cell r="F209">
            <v>3.2944550540905571</v>
          </cell>
          <cell r="G209">
            <v>3.9360628876037032</v>
          </cell>
          <cell r="H209">
            <v>4.4087077706119109</v>
          </cell>
          <cell r="I209">
            <v>4.6337427301103649</v>
          </cell>
          <cell r="J209">
            <v>27.726869910326638</v>
          </cell>
          <cell r="K209">
            <v>29.141219418811978</v>
          </cell>
          <cell r="L209">
            <v>30.627715003816455</v>
          </cell>
          <cell r="M209">
            <v>32.190052596186959</v>
          </cell>
          <cell r="N209">
            <v>33.832069097622252</v>
          </cell>
          <cell r="O209">
            <v>35.557844634311628</v>
          </cell>
          <cell r="P209">
            <v>37.371652903454873</v>
          </cell>
        </row>
        <row r="210">
          <cell r="B210" t="str">
            <v>SCOM-ESOLPV</v>
          </cell>
          <cell r="C210" t="str">
            <v>VAR_fin</v>
          </cell>
          <cell r="D210" t="str">
            <v>SOLPVC</v>
          </cell>
          <cell r="E210">
            <v>2.8396236857719699</v>
          </cell>
          <cell r="F210">
            <v>3.29445505409055</v>
          </cell>
          <cell r="G210">
            <v>3.9360628876037</v>
          </cell>
          <cell r="H210">
            <v>4.40870777061191</v>
          </cell>
          <cell r="I210">
            <v>4.6337427301103604</v>
          </cell>
          <cell r="J210">
            <v>27.726869910326698</v>
          </cell>
          <cell r="K210">
            <v>29.141219418812</v>
          </cell>
          <cell r="L210">
            <v>30.627715003816501</v>
          </cell>
          <cell r="M210">
            <v>32.190052596187002</v>
          </cell>
          <cell r="N210">
            <v>33.832069097622302</v>
          </cell>
          <cell r="O210">
            <v>35.5578446343116</v>
          </cell>
          <cell r="P210">
            <v>37.371652903454901</v>
          </cell>
        </row>
        <row r="211">
          <cell r="B211" t="str">
            <v>SCOM-ESOLPV</v>
          </cell>
          <cell r="C211" t="str">
            <v>VAR_ncap</v>
          </cell>
          <cell r="D211" t="str">
            <v>-</v>
          </cell>
          <cell r="G211">
            <v>4.2603828487465299E-7</v>
          </cell>
          <cell r="H211">
            <v>1.08713433222103E-7</v>
          </cell>
          <cell r="I211">
            <v>0.52249919436877701</v>
          </cell>
          <cell r="J211">
            <v>6.08024213692521</v>
          </cell>
          <cell r="K211">
            <v>0.60643509832440201</v>
          </cell>
          <cell r="L211">
            <v>0.36774070258353603</v>
          </cell>
          <cell r="M211">
            <v>1.5559963858468899</v>
          </cell>
          <cell r="N211">
            <v>5.8394624997389801</v>
          </cell>
          <cell r="O211">
            <v>1.0333706893232799</v>
          </cell>
          <cell r="P211">
            <v>0.81645455509365406</v>
          </cell>
        </row>
        <row r="212">
          <cell r="B212" t="str">
            <v>SCOM-ESOLPV</v>
          </cell>
          <cell r="C212" t="str">
            <v>VAR_cap</v>
          </cell>
          <cell r="D212" t="str">
            <v>-</v>
          </cell>
          <cell r="E212">
            <v>0.90292899999999998</v>
          </cell>
          <cell r="F212">
            <v>1.12310126156801</v>
          </cell>
          <cell r="G212">
            <v>1.175229426038285</v>
          </cell>
          <cell r="H212">
            <v>1.0906597129923981</v>
          </cell>
          <cell r="I212">
            <v>1.146330549985044</v>
          </cell>
          <cell r="J212">
            <v>6.8592840739720318</v>
          </cell>
          <cell r="K212">
            <v>7.2091765793288998</v>
          </cell>
          <cell r="L212">
            <v>7.5769171322019204</v>
          </cell>
          <cell r="M212">
            <v>7.96342015058275</v>
          </cell>
          <cell r="N212">
            <v>8.3696346864938107</v>
          </cell>
          <cell r="O212">
            <v>8.7965702774926893</v>
          </cell>
          <cell r="P212">
            <v>9.2452841300028101</v>
          </cell>
        </row>
        <row r="213">
          <cell r="B213" t="str">
            <v>ENUC_SMR_BMGL_I</v>
          </cell>
          <cell r="C213" t="str">
            <v>VAR_fout</v>
          </cell>
          <cell r="D213" t="str">
            <v>LTH</v>
          </cell>
          <cell r="J213"/>
          <cell r="K213">
            <v>1.9603750400378428</v>
          </cell>
          <cell r="L213">
            <v>1.5297621391032932</v>
          </cell>
          <cell r="M213">
            <v>1.5520235666362878</v>
          </cell>
          <cell r="N213">
            <v>1.5483505815585337</v>
          </cell>
          <cell r="O213">
            <v>1.5323845137352696</v>
          </cell>
          <cell r="P213">
            <v>1.54278267465664</v>
          </cell>
        </row>
        <row r="214">
          <cell r="B214" t="str">
            <v>ENUC_SMR_BMGL_I</v>
          </cell>
          <cell r="C214" t="str">
            <v>VAR_fout</v>
          </cell>
          <cell r="D214" t="str">
            <v>ELC</v>
          </cell>
          <cell r="J214"/>
          <cell r="K214">
            <v>6.1601277254801499</v>
          </cell>
          <cell r="L214">
            <v>7.2280222559957448</v>
          </cell>
          <cell r="M214">
            <v>7.6785361990386045</v>
          </cell>
          <cell r="N214">
            <v>7.539396176267851</v>
          </cell>
          <cell r="O214">
            <v>7.1154268449411573</v>
          </cell>
          <cell r="P214">
            <v>7.6628316307972124</v>
          </cell>
        </row>
        <row r="215">
          <cell r="B215" t="str">
            <v>ENUC_SMR_BMGL_I</v>
          </cell>
          <cell r="C215" t="str">
            <v>VAR_fin</v>
          </cell>
          <cell r="D215" t="str">
            <v>URN</v>
          </cell>
          <cell r="J215"/>
          <cell r="K215">
            <v>19.44975274029013</v>
          </cell>
          <cell r="L215">
            <v>22.478925666739222</v>
          </cell>
          <cell r="M215">
            <v>23.847515306492888</v>
          </cell>
          <cell r="N215">
            <v>23.426252955488746</v>
          </cell>
          <cell r="O215">
            <v>22.140519069956476</v>
          </cell>
          <cell r="P215">
            <v>23.796042559941522</v>
          </cell>
        </row>
        <row r="216">
          <cell r="B216" t="str">
            <v>ENUC_SMR_BMGL_I</v>
          </cell>
          <cell r="C216" t="str">
            <v>VAR_ncap</v>
          </cell>
          <cell r="D216" t="str">
            <v>-</v>
          </cell>
          <cell r="J216">
            <v>0.29999959840653601</v>
          </cell>
          <cell r="K216">
            <v>1.1341739314516401E-8</v>
          </cell>
          <cell r="L216">
            <v>1.1869393489487701E-8</v>
          </cell>
          <cell r="M216">
            <v>1.7709562427543298E-8</v>
          </cell>
          <cell r="N216">
            <v>4.1024329343895998E-8</v>
          </cell>
          <cell r="O216">
            <v>1.06457588519878E-7</v>
          </cell>
        </row>
        <row r="217">
          <cell r="B217" t="str">
            <v>ENUC_SMR_BMGL_I</v>
          </cell>
          <cell r="C217" t="str">
            <v>VAR_cap</v>
          </cell>
          <cell r="D217" t="str">
            <v>-</v>
          </cell>
          <cell r="J217"/>
          <cell r="K217">
            <v>0.24686309255922101</v>
          </cell>
          <cell r="L217">
            <v>0.299999609748275</v>
          </cell>
          <cell r="M217">
            <v>0.29999961862512498</v>
          </cell>
          <cell r="N217">
            <v>0.299999639327231</v>
          </cell>
          <cell r="O217">
            <v>0.29999966599617101</v>
          </cell>
          <cell r="P217">
            <v>0.29999978680914902</v>
          </cell>
        </row>
        <row r="218">
          <cell r="B218" t="str">
            <v>D-SCOM_LTH</v>
          </cell>
          <cell r="C218" t="str">
            <v>VAR_fout</v>
          </cell>
          <cell r="D218" t="str">
            <v>SCOM_LTH_DH</v>
          </cell>
          <cell r="E218">
            <v>5.6100012692447843</v>
          </cell>
          <cell r="F218">
            <v>6.0767030648654261</v>
          </cell>
          <cell r="G218">
            <v>6.0767031188770195</v>
          </cell>
          <cell r="H218">
            <v>6.076702953023986</v>
          </cell>
          <cell r="I218">
            <v>6.0767027861081386</v>
          </cell>
          <cell r="J218">
            <v>6.0767029375375587</v>
          </cell>
          <cell r="K218">
            <v>8.9355141896274439</v>
          </cell>
          <cell r="L218">
            <v>9.0117815837311639</v>
          </cell>
          <cell r="M218">
            <v>9.0117813508691533</v>
          </cell>
          <cell r="N218">
            <v>9.0117835714714651</v>
          </cell>
          <cell r="O218">
            <v>9.0117855179227462</v>
          </cell>
          <cell r="P218">
            <v>9.0117889598952647</v>
          </cell>
        </row>
        <row r="219">
          <cell r="B219" t="str">
            <v>D-SCOM_LTH</v>
          </cell>
          <cell r="C219" t="str">
            <v>VAR_fin</v>
          </cell>
          <cell r="D219" t="str">
            <v>LTH</v>
          </cell>
          <cell r="E219">
            <v>6.09877711352887</v>
          </cell>
          <cell r="F219">
            <v>6.6044045024630229</v>
          </cell>
          <cell r="G219">
            <v>6.6018020110949118</v>
          </cell>
          <cell r="H219">
            <v>6.5974688026672963</v>
          </cell>
          <cell r="I219">
            <v>6.5931412774738387</v>
          </cell>
          <cell r="J219">
            <v>6.5888197706651157</v>
          </cell>
          <cell r="K219">
            <v>9.6822121134214143</v>
          </cell>
          <cell r="L219">
            <v>9.7584605228090329</v>
          </cell>
          <cell r="M219">
            <v>9.7584602706530479</v>
          </cell>
          <cell r="N219">
            <v>9.7584626752452728</v>
          </cell>
          <cell r="O219">
            <v>9.7584647829714477</v>
          </cell>
          <cell r="P219">
            <v>9.7584685101315731</v>
          </cell>
        </row>
        <row r="220">
          <cell r="B220" t="str">
            <v>D-SCOM_LTH</v>
          </cell>
          <cell r="C220" t="str">
            <v>VAR_ncap</v>
          </cell>
          <cell r="D220" t="str">
            <v>-</v>
          </cell>
          <cell r="E220">
            <v>0.84970025327352505</v>
          </cell>
          <cell r="F220">
            <v>2.5912281178549401E-8</v>
          </cell>
          <cell r="G220">
            <v>2.1471435997224998E-8</v>
          </cell>
          <cell r="H220">
            <v>1.99864549850749E-8</v>
          </cell>
          <cell r="I220">
            <v>2.82797930849871E-8</v>
          </cell>
          <cell r="J220">
            <v>5.4144925970944999E-8</v>
          </cell>
          <cell r="K220">
            <v>4.5638344290296597E-2</v>
          </cell>
          <cell r="L220">
            <v>3.9014437662438202E-8</v>
          </cell>
          <cell r="M220">
            <v>3.6885608950868398E-8</v>
          </cell>
          <cell r="N220">
            <v>7.6711611534404095E-8</v>
          </cell>
          <cell r="O220">
            <v>8.8280605199669295E-8</v>
          </cell>
          <cell r="P220">
            <v>3.5386917170823801E-7</v>
          </cell>
        </row>
        <row r="221">
          <cell r="B221" t="str">
            <v>D-SCOM_LTH</v>
          </cell>
          <cell r="C221" t="str">
            <v>VAR_cap</v>
          </cell>
          <cell r="D221" t="str">
            <v>-</v>
          </cell>
          <cell r="E221">
            <v>0.84970025327352505</v>
          </cell>
          <cell r="F221">
            <v>0.84970027918580604</v>
          </cell>
          <cell r="G221">
            <v>0.849700300657242</v>
          </cell>
          <cell r="H221">
            <v>0.84970032064369705</v>
          </cell>
          <cell r="I221">
            <v>0.84970034892349</v>
          </cell>
          <cell r="J221">
            <v>0.84970040306841599</v>
          </cell>
          <cell r="K221">
            <v>0.89533874735871299</v>
          </cell>
          <cell r="L221">
            <v>0.89533878637315001</v>
          </cell>
          <cell r="M221">
            <v>0.89533882325875902</v>
          </cell>
          <cell r="N221">
            <v>0.89533889997037097</v>
          </cell>
          <cell r="O221">
            <v>0.89533898825097602</v>
          </cell>
          <cell r="P221">
            <v>0.89533934212014799</v>
          </cell>
        </row>
        <row r="222">
          <cell r="B222" t="str">
            <v>EHYD-RUNS15</v>
          </cell>
          <cell r="C222" t="str">
            <v>VAR_fout</v>
          </cell>
          <cell r="D222" t="str">
            <v>ELC35</v>
          </cell>
          <cell r="E222"/>
          <cell r="F222">
            <v>1.3636713448770253E-4</v>
          </cell>
          <cell r="G222">
            <v>2.1215937248243522E-3</v>
          </cell>
          <cell r="H222">
            <v>7.7242050453935063E-3</v>
          </cell>
          <cell r="I222">
            <v>5.8014522349059414E-3</v>
          </cell>
          <cell r="J222">
            <v>7.3727844988593413E-3</v>
          </cell>
          <cell r="K222">
            <v>7.6007555635291546E-3</v>
          </cell>
          <cell r="L222">
            <v>8.5626561282310561E-3</v>
          </cell>
          <cell r="M222">
            <v>8.5620507560621641E-3</v>
          </cell>
          <cell r="N222">
            <v>8.5598974840160949E-3</v>
          </cell>
          <cell r="O222">
            <v>8.5571868605017355E-3</v>
          </cell>
          <cell r="P222">
            <v>8.5506312740386888E-3</v>
          </cell>
        </row>
        <row r="223">
          <cell r="B223" t="str">
            <v>EHYD-RUNS15</v>
          </cell>
          <cell r="C223" t="str">
            <v>VAR_fin</v>
          </cell>
          <cell r="D223" t="str">
            <v>HYDR</v>
          </cell>
          <cell r="E223"/>
          <cell r="F223">
            <v>1.3636713448770253E-4</v>
          </cell>
          <cell r="G223">
            <v>2.1215937248243522E-3</v>
          </cell>
          <cell r="H223">
            <v>7.7242050453935063E-3</v>
          </cell>
          <cell r="I223">
            <v>5.8014522349059414E-3</v>
          </cell>
          <cell r="J223">
            <v>7.3727844988593413E-3</v>
          </cell>
          <cell r="K223">
            <v>7.6007555635291546E-3</v>
          </cell>
          <cell r="L223">
            <v>8.5626561282310561E-3</v>
          </cell>
          <cell r="M223">
            <v>8.5620507560621641E-3</v>
          </cell>
          <cell r="N223">
            <v>8.5598974840160949E-3</v>
          </cell>
          <cell r="O223">
            <v>8.5571868605017355E-3</v>
          </cell>
          <cell r="P223">
            <v>8.5506312740386888E-3</v>
          </cell>
        </row>
        <row r="224">
          <cell r="B224" t="str">
            <v>EHYD-RUNS15</v>
          </cell>
          <cell r="C224" t="str">
            <v>VAR_ncap</v>
          </cell>
          <cell r="D224" t="str">
            <v>-</v>
          </cell>
          <cell r="E224"/>
          <cell r="F224">
            <v>1.16221301121913E-5</v>
          </cell>
          <cell r="G224">
            <v>1.26388537225765E-4</v>
          </cell>
          <cell r="H224">
            <v>3.4164918567677899E-4</v>
          </cell>
          <cell r="I224">
            <v>1.8194546749537099E-8</v>
          </cell>
          <cell r="J224">
            <v>2.66860250572734E-8</v>
          </cell>
          <cell r="K224">
            <v>8.1975407185125905E-8</v>
          </cell>
          <cell r="L224">
            <v>3.1184442717249997E-5</v>
          </cell>
          <cell r="M224">
            <v>2.8475916569367301E-8</v>
          </cell>
          <cell r="N224">
            <v>2.2761728370257298E-6</v>
          </cell>
          <cell r="O224">
            <v>1.55892419454387E-7</v>
          </cell>
          <cell r="P224">
            <v>7.5621922750677104E-6</v>
          </cell>
        </row>
        <row r="225">
          <cell r="B225" t="str">
            <v>EHYD-RUNS15</v>
          </cell>
          <cell r="C225" t="str">
            <v>VAR_cap</v>
          </cell>
          <cell r="D225" t="str">
            <v>-</v>
          </cell>
          <cell r="E225"/>
          <cell r="F225">
            <v>1.16221301121913E-5</v>
          </cell>
          <cell r="G225">
            <v>1.3801066733795599E-4</v>
          </cell>
          <cell r="H225">
            <v>4.7965985301473497E-4</v>
          </cell>
          <cell r="I225">
            <v>4.7967804756148501E-4</v>
          </cell>
          <cell r="J225">
            <v>4.79704733586542E-4</v>
          </cell>
          <cell r="K225">
            <v>4.7978670899372701E-4</v>
          </cell>
          <cell r="L225">
            <v>5.1097115171097704E-4</v>
          </cell>
          <cell r="M225">
            <v>5.1099962762754698E-4</v>
          </cell>
          <cell r="N225">
            <v>5.1327580046457298E-4</v>
          </cell>
          <cell r="O225">
            <v>5.1343169288402702E-4</v>
          </cell>
          <cell r="P225">
            <v>5.2099388515909498E-4</v>
          </cell>
        </row>
        <row r="226">
          <cell r="B226" t="str">
            <v>EHYD-RUN10</v>
          </cell>
          <cell r="C226" t="str">
            <v>VAR_fout</v>
          </cell>
          <cell r="D226" t="str">
            <v>ELC13</v>
          </cell>
          <cell r="E226"/>
          <cell r="F226">
            <v>5.0710493295013531E-4</v>
          </cell>
          <cell r="G226">
            <v>9.1544203649295171E-4</v>
          </cell>
          <cell r="H226">
            <v>9.779896626484002E-4</v>
          </cell>
          <cell r="I226">
            <v>9.6881071562683575E-4</v>
          </cell>
          <cell r="J226">
            <v>9.841330408828816E-4</v>
          </cell>
          <cell r="K226">
            <v>9.6463037448521656E-4</v>
          </cell>
          <cell r="L226">
            <v>9.2046975308580274E-4</v>
          </cell>
          <cell r="M226">
            <v>9.0607007429172731E-4</v>
          </cell>
          <cell r="N226">
            <v>9.5199499308264201E-4</v>
          </cell>
          <cell r="O226">
            <v>9.404036260553493E-4</v>
          </cell>
          <cell r="P226">
            <v>1.6009796635682186E-3</v>
          </cell>
        </row>
        <row r="227">
          <cell r="B227" t="str">
            <v>EHYD-RUN10</v>
          </cell>
          <cell r="C227" t="str">
            <v>VAR_fin</v>
          </cell>
          <cell r="D227" t="str">
            <v>HYDR</v>
          </cell>
          <cell r="E227"/>
          <cell r="F227">
            <v>5.0710493295013531E-4</v>
          </cell>
          <cell r="G227">
            <v>9.1544203649295171E-4</v>
          </cell>
          <cell r="H227">
            <v>9.779896626484002E-4</v>
          </cell>
          <cell r="I227">
            <v>9.6881071562683575E-4</v>
          </cell>
          <cell r="J227">
            <v>9.841330408828816E-4</v>
          </cell>
          <cell r="K227">
            <v>9.6463037448521656E-4</v>
          </cell>
          <cell r="L227">
            <v>9.2046975308580274E-4</v>
          </cell>
          <cell r="M227">
            <v>9.0607007429172731E-4</v>
          </cell>
          <cell r="N227">
            <v>9.5199499308264201E-4</v>
          </cell>
          <cell r="O227">
            <v>9.404036260553493E-4</v>
          </cell>
          <cell r="P227">
            <v>1.6009796635682186E-3</v>
          </cell>
        </row>
        <row r="228">
          <cell r="B228" t="str">
            <v>EHYD-RUN10</v>
          </cell>
          <cell r="C228" t="str">
            <v>VAR_ncap</v>
          </cell>
          <cell r="D228" t="str">
            <v>-</v>
          </cell>
          <cell r="E228"/>
          <cell r="F228">
            <v>4.3892705409719297E-5</v>
          </cell>
          <cell r="G228">
            <v>3.3816965728831E-5</v>
          </cell>
          <cell r="H228">
            <v>2.2767442918320801E-7</v>
          </cell>
          <cell r="I228">
            <v>5.0857975174346902E-8</v>
          </cell>
          <cell r="J228">
            <v>2.0477003443288899E-8</v>
          </cell>
          <cell r="K228">
            <v>1.5848592896492499E-8</v>
          </cell>
          <cell r="L228">
            <v>4.6782223879534002E-8</v>
          </cell>
          <cell r="M228">
            <v>5.3465095191035797E-8</v>
          </cell>
          <cell r="N228">
            <v>2.73987840346793E-7</v>
          </cell>
          <cell r="O228">
            <v>5.7882417471317696E-7</v>
          </cell>
          <cell r="P228">
            <v>5.67981486971608E-5</v>
          </cell>
        </row>
        <row r="229">
          <cell r="B229" t="str">
            <v>EHYD-RUN10</v>
          </cell>
          <cell r="C229" t="str">
            <v>VAR_cap</v>
          </cell>
          <cell r="D229" t="str">
            <v>-</v>
          </cell>
          <cell r="E229"/>
          <cell r="F229">
            <v>4.3892705409719297E-5</v>
          </cell>
          <cell r="G229">
            <v>7.7709671138550304E-5</v>
          </cell>
          <cell r="H229">
            <v>7.7937345567733496E-5</v>
          </cell>
          <cell r="I229">
            <v>7.7988203542907897E-5</v>
          </cell>
          <cell r="J229">
            <v>7.80086805463511E-5</v>
          </cell>
          <cell r="K229">
            <v>7.8024529139247606E-5</v>
          </cell>
          <cell r="L229">
            <v>7.8071311363127194E-5</v>
          </cell>
          <cell r="M229">
            <v>7.81247764583182E-5</v>
          </cell>
          <cell r="N229">
            <v>7.8398764298664997E-5</v>
          </cell>
          <cell r="O229">
            <v>7.8977588473378194E-5</v>
          </cell>
          <cell r="P229">
            <v>1.35775737170539E-4</v>
          </cell>
        </row>
        <row r="230">
          <cell r="B230" t="str">
            <v>ITOT-CHPWOD</v>
          </cell>
          <cell r="C230" t="str">
            <v>VAR_fout</v>
          </cell>
          <cell r="D230" t="str">
            <v>ITOT_LTH_CHP</v>
          </cell>
          <cell r="E230">
            <v>0.65956941835836969</v>
          </cell>
          <cell r="F230">
            <v>1.7435611602091947</v>
          </cell>
          <cell r="G230">
            <v>3.3883920956505347</v>
          </cell>
          <cell r="H230">
            <v>2.9941295292406953</v>
          </cell>
          <cell r="I230">
            <v>2.9582771149243317</v>
          </cell>
          <cell r="J230">
            <v>1.7624878905395169</v>
          </cell>
          <cell r="K230">
            <v>1.9381445001656445</v>
          </cell>
          <cell r="L230">
            <v>1.2839780830767855</v>
          </cell>
          <cell r="M230">
            <v>8.7611021613210188E-3</v>
          </cell>
          <cell r="N230">
            <v>8.6982494478120883E-4</v>
          </cell>
          <cell r="O230">
            <v>5.6192373144649753E-4</v>
          </cell>
          <cell r="P230">
            <v>8.6385859276053771E-4</v>
          </cell>
        </row>
        <row r="231">
          <cell r="B231" t="str">
            <v>ITOT-CHPWOD</v>
          </cell>
          <cell r="C231" t="str">
            <v>VAR_fout</v>
          </cell>
          <cell r="D231" t="str">
            <v>ITOT_KEV_WOD_ELC_CHP</v>
          </cell>
          <cell r="E231">
            <v>0.17246222755064544</v>
          </cell>
          <cell r="F231">
            <v>0.50064646485061781</v>
          </cell>
          <cell r="G231">
            <v>1.1409086992042987</v>
          </cell>
          <cell r="H231">
            <v>1.4154066865501447</v>
          </cell>
          <cell r="I231">
            <v>1.3984582725096828</v>
          </cell>
          <cell r="J231">
            <v>0.83317609370958889</v>
          </cell>
          <cell r="K231">
            <v>0.91621376371466579</v>
          </cell>
          <cell r="L231">
            <v>0.60697145745447967</v>
          </cell>
          <cell r="M231">
            <v>4.1416119308062922E-3</v>
          </cell>
          <cell r="N231">
            <v>4.1118997389657071E-4</v>
          </cell>
          <cell r="O231">
            <v>2.6563667304743444E-4</v>
          </cell>
          <cell r="P231">
            <v>4.0836951657770808E-4</v>
          </cell>
        </row>
        <row r="232">
          <cell r="B232" t="str">
            <v>ITOT-CHPWOD</v>
          </cell>
          <cell r="C232" t="str">
            <v>VAR_fin</v>
          </cell>
          <cell r="D232" t="str">
            <v>IWOD</v>
          </cell>
          <cell r="E232">
            <v>0.8726196649118122</v>
          </cell>
          <cell r="F232">
            <v>2.2170549130696822</v>
          </cell>
          <cell r="G232">
            <v>4.5387301522782613</v>
          </cell>
          <cell r="H232">
            <v>5.2771899404248215</v>
          </cell>
          <cell r="I232">
            <v>5.6813510080060601</v>
          </cell>
          <cell r="J232">
            <v>2.361840472105285</v>
          </cell>
          <cell r="K232">
            <v>2.5423551202616119</v>
          </cell>
          <cell r="L232">
            <v>1.6514252909587563</v>
          </cell>
          <cell r="M232">
            <v>1.1386307952605019E-2</v>
          </cell>
          <cell r="N232">
            <v>1.4275675022012702E-3</v>
          </cell>
          <cell r="O232">
            <v>8.3474486927723516E-4</v>
          </cell>
          <cell r="P232">
            <v>1.648970400380111E-3</v>
          </cell>
        </row>
        <row r="233">
          <cell r="B233" t="str">
            <v>ITOT-CHPWOD</v>
          </cell>
          <cell r="C233" t="str">
            <v>VAR_ncap</v>
          </cell>
          <cell r="D233" t="str">
            <v>-</v>
          </cell>
          <cell r="E233"/>
          <cell r="F233">
            <v>1.6832139282913001E-2</v>
          </cell>
          <cell r="G233">
            <v>2.3673408676771798E-2</v>
          </cell>
          <cell r="H233">
            <v>1.0149530438140699E-2</v>
          </cell>
          <cell r="I233">
            <v>3.8241399381019801E-2</v>
          </cell>
          <cell r="J233">
            <v>1.09086952840698E-2</v>
          </cell>
          <cell r="K233">
            <v>1.5264390815136E-2</v>
          </cell>
          <cell r="L233">
            <v>1.3091516942883299E-5</v>
          </cell>
          <cell r="M233">
            <v>1.4317787255722401E-7</v>
          </cell>
          <cell r="N233">
            <v>1.7363641017246099E-5</v>
          </cell>
          <cell r="O233">
            <v>2.6607825268918499E-7</v>
          </cell>
          <cell r="P233">
            <v>1.2961299192279299E-5</v>
          </cell>
        </row>
        <row r="234">
          <cell r="B234" t="str">
            <v>ITOT-CHPWOD</v>
          </cell>
          <cell r="C234" t="str">
            <v>VAR_cap</v>
          </cell>
          <cell r="D234" t="str">
            <v>-</v>
          </cell>
          <cell r="E234">
            <v>6.38685187631295E-3</v>
          </cell>
          <cell r="F234">
            <v>1.8511131813878968E-2</v>
          </cell>
          <cell r="G234">
            <v>4.2184484217005845E-2</v>
          </cell>
          <cell r="H234">
            <v>5.2333904518723016E-2</v>
          </cell>
          <cell r="I234">
            <v>8.0701979611225327E-2</v>
          </cell>
          <cell r="J234">
            <v>6.2337659639564058E-2</v>
          </cell>
          <cell r="K234">
            <v>6.4414395349691747E-2</v>
          </cell>
          <cell r="L234">
            <v>2.6186066064693859E-2</v>
          </cell>
          <cell r="M234">
            <v>3.0973430059350049E-4</v>
          </cell>
          <cell r="N234">
            <v>3.0440805026864553E-5</v>
          </cell>
          <cell r="O234">
            <v>1.9803850391857145E-5</v>
          </cell>
          <cell r="P234">
            <v>3.0383413657408467E-5</v>
          </cell>
        </row>
        <row r="235">
          <cell r="B235" t="str">
            <v>EHYD-RUN15</v>
          </cell>
          <cell r="C235" t="str">
            <v>VAR_fout</v>
          </cell>
          <cell r="D235" t="str">
            <v>ELC13</v>
          </cell>
          <cell r="E235"/>
          <cell r="F235">
            <v>2.0694500946999566E-4</v>
          </cell>
          <cell r="G235">
            <v>2.1099095141121417E-4</v>
          </cell>
          <cell r="H235">
            <v>2.843593649883013</v>
          </cell>
          <cell r="I235">
            <v>3.5001339155223841</v>
          </cell>
          <cell r="J235">
            <v>4.0829391207229229</v>
          </cell>
          <cell r="K235">
            <v>4.4068975711050387</v>
          </cell>
          <cell r="L235">
            <v>6.1522850954070156</v>
          </cell>
          <cell r="M235">
            <v>6.1522860502626813</v>
          </cell>
          <cell r="N235">
            <v>6.1522882868874404</v>
          </cell>
          <cell r="O235">
            <v>6.152292303633291</v>
          </cell>
          <cell r="P235">
            <v>6.1523012803024129</v>
          </cell>
        </row>
        <row r="236">
          <cell r="B236" t="str">
            <v>EHYD-RUN15</v>
          </cell>
          <cell r="C236" t="str">
            <v>VAR_fin</v>
          </cell>
          <cell r="D236" t="str">
            <v>HYDR</v>
          </cell>
          <cell r="E236"/>
          <cell r="F236">
            <v>2.0694500946999566E-4</v>
          </cell>
          <cell r="G236">
            <v>2.1099095141121417E-4</v>
          </cell>
          <cell r="H236">
            <v>2.843593649883013</v>
          </cell>
          <cell r="I236">
            <v>3.5001339155223841</v>
          </cell>
          <cell r="J236">
            <v>4.0829391207229229</v>
          </cell>
          <cell r="K236">
            <v>4.4068975711050387</v>
          </cell>
          <cell r="L236">
            <v>6.1522850954070156</v>
          </cell>
          <cell r="M236">
            <v>6.1522860502626813</v>
          </cell>
          <cell r="N236">
            <v>6.1522882868874404</v>
          </cell>
          <cell r="O236">
            <v>6.152292303633291</v>
          </cell>
          <cell r="P236">
            <v>6.1523012803024129</v>
          </cell>
        </row>
        <row r="237">
          <cell r="B237" t="str">
            <v>EHYD-RUN15</v>
          </cell>
          <cell r="C237" t="str">
            <v>VAR_ncap</v>
          </cell>
          <cell r="D237" t="str">
            <v>-</v>
          </cell>
          <cell r="E237"/>
          <cell r="F237">
            <v>1.7817055831291199E-5</v>
          </cell>
          <cell r="G237">
            <v>0.29024683738728102</v>
          </cell>
          <cell r="H237">
            <v>3.4273122694189297E-8</v>
          </cell>
          <cell r="I237">
            <v>5.3643617272063503E-8</v>
          </cell>
          <cell r="J237">
            <v>1.8959847150709601E-7</v>
          </cell>
          <cell r="K237">
            <v>0.14711392765536199</v>
          </cell>
          <cell r="L237">
            <v>5.1347127895628499E-8</v>
          </cell>
          <cell r="M237">
            <v>1.79543160720265E-7</v>
          </cell>
          <cell r="N237">
            <v>2.5650526733233703E-7</v>
          </cell>
          <cell r="O237">
            <v>7.1321288153992298E-7</v>
          </cell>
          <cell r="P237"/>
        </row>
        <row r="238">
          <cell r="B238" t="str">
            <v>EHYD-RUN15</v>
          </cell>
          <cell r="C238" t="str">
            <v>VAR_cap</v>
          </cell>
          <cell r="D238" t="str">
            <v>-</v>
          </cell>
          <cell r="E238"/>
          <cell r="F238">
            <v>1.7817055831291199E-5</v>
          </cell>
          <cell r="G238">
            <v>1.7817055831291199E-5</v>
          </cell>
          <cell r="H238">
            <v>0.20215718990221199</v>
          </cell>
          <cell r="I238">
            <v>0.29026468871623501</v>
          </cell>
          <cell r="J238">
            <v>0.29026473109485701</v>
          </cell>
          <cell r="K238">
            <v>0.313295612883705</v>
          </cell>
          <cell r="L238">
            <v>0.437378859613685</v>
          </cell>
          <cell r="M238">
            <v>0.43737894354586598</v>
          </cell>
          <cell r="N238">
            <v>0.437379090503974</v>
          </cell>
          <cell r="O238">
            <v>0.43737941322999002</v>
          </cell>
          <cell r="P238">
            <v>0.437380060222123</v>
          </cell>
        </row>
        <row r="239">
          <cell r="B239" t="str">
            <v>SCOM-SWHSTG-CHPWOD</v>
          </cell>
          <cell r="C239" t="str">
            <v>VAR_fout</v>
          </cell>
          <cell r="D239" t="str">
            <v>AUX_SCOM-CHPWOD_OUT</v>
          </cell>
          <cell r="E239">
            <v>1.9975415817651688E-5</v>
          </cell>
          <cell r="F239">
            <v>1.5191094197038498E-5</v>
          </cell>
          <cell r="G239">
            <v>1.5516617644122416E-5</v>
          </cell>
          <cell r="H239">
            <v>7.0915358883194514E-4</v>
          </cell>
          <cell r="I239">
            <v>6.4153229870854531E-4</v>
          </cell>
          <cell r="J239">
            <v>1.0510693021344103E-3</v>
          </cell>
          <cell r="K239">
            <v>1.6437781847854678E-3</v>
          </cell>
          <cell r="L239">
            <v>1.237808539254154E-2</v>
          </cell>
          <cell r="M239">
            <v>6.0294371547362441E-3</v>
          </cell>
          <cell r="N239">
            <v>9.757106984893394E-3</v>
          </cell>
          <cell r="O239">
            <v>8.5093101724453175E-3</v>
          </cell>
          <cell r="P239">
            <v>1.9905134952503512E-2</v>
          </cell>
        </row>
        <row r="240">
          <cell r="B240" t="str">
            <v>SCOM-SWHSTG-CHPWOD</v>
          </cell>
          <cell r="C240" t="str">
            <v>VAR_fout</v>
          </cell>
          <cell r="D240" t="str">
            <v>SCOM_LTH_CHPWOD</v>
          </cell>
          <cell r="E240">
            <v>1.9975415817651722E-5</v>
          </cell>
          <cell r="F240">
            <v>1.5203510927927538E-5</v>
          </cell>
          <cell r="G240">
            <v>1.553643452489398E-5</v>
          </cell>
          <cell r="H240">
            <v>7.0915358883194405E-4</v>
          </cell>
          <cell r="I240">
            <v>6.4224590526995552E-4</v>
          </cell>
          <cell r="J240">
            <v>1.0510693021344088E-3</v>
          </cell>
          <cell r="K240">
            <v>1.6453850060804678E-3</v>
          </cell>
          <cell r="L240">
            <v>1.237808539254154E-2</v>
          </cell>
          <cell r="M240">
            <v>6.0294371547362415E-3</v>
          </cell>
          <cell r="N240">
            <v>9.757106984893394E-3</v>
          </cell>
          <cell r="O240">
            <v>8.5093101724453175E-3</v>
          </cell>
          <cell r="P240">
            <v>1.9905134952503512E-2</v>
          </cell>
        </row>
        <row r="241">
          <cell r="B241" t="str">
            <v>SCOM-SWHSTG-CHPWOD</v>
          </cell>
          <cell r="C241" t="str">
            <v>VAR_fin</v>
          </cell>
          <cell r="D241" t="str">
            <v>AUX_SCOM-CHPWOD_IN</v>
          </cell>
          <cell r="E241">
            <v>1.9975415817651722E-5</v>
          </cell>
          <cell r="F241">
            <v>1.5203510927927538E-5</v>
          </cell>
          <cell r="G241">
            <v>1.553643452489398E-5</v>
          </cell>
          <cell r="H241">
            <v>8.1483540710847342E-4</v>
          </cell>
          <cell r="I241">
            <v>7.1328017610962433E-4</v>
          </cell>
          <cell r="J241">
            <v>1.1301820453062149E-3</v>
          </cell>
          <cell r="K241">
            <v>1.7141996001584917E-3</v>
          </cell>
          <cell r="L241">
            <v>1.2503828158503908E-2</v>
          </cell>
          <cell r="M241">
            <v>6.0903030978687643E-3</v>
          </cell>
          <cell r="N241">
            <v>9.8563054791994727E-3</v>
          </cell>
          <cell r="O241">
            <v>8.5952253379804004E-3</v>
          </cell>
          <cell r="P241">
            <v>2.0106944733920176E-2</v>
          </cell>
        </row>
        <row r="242">
          <cell r="B242" t="str">
            <v>SCOM-SWHSTG-CHPWOD</v>
          </cell>
          <cell r="C242" t="str">
            <v>VAR_fin</v>
          </cell>
          <cell r="D242" t="str">
            <v>SCOM_LTH_CHPWOD</v>
          </cell>
          <cell r="E242">
            <v>1.9975415817651722E-5</v>
          </cell>
          <cell r="F242">
            <v>1.5203510927927538E-5</v>
          </cell>
          <cell r="G242">
            <v>1.553643452489398E-5</v>
          </cell>
          <cell r="H242">
            <v>8.1483540710847342E-4</v>
          </cell>
          <cell r="I242">
            <v>7.1328017610962433E-4</v>
          </cell>
          <cell r="J242">
            <v>1.1301820453062149E-3</v>
          </cell>
          <cell r="K242">
            <v>1.7141996001584917E-3</v>
          </cell>
          <cell r="L242">
            <v>1.2503828158503908E-2</v>
          </cell>
          <cell r="M242">
            <v>6.0903030978687643E-3</v>
          </cell>
          <cell r="N242">
            <v>9.8563054791994727E-3</v>
          </cell>
          <cell r="O242">
            <v>8.5952253379804004E-3</v>
          </cell>
          <cell r="P242">
            <v>2.0106944733920176E-2</v>
          </cell>
        </row>
        <row r="243">
          <cell r="B243" t="str">
            <v>SCOM-SWHSTG-CHPWOD</v>
          </cell>
          <cell r="C243" t="str">
            <v>VAR_ncap</v>
          </cell>
          <cell r="D243" t="str">
            <v>-</v>
          </cell>
          <cell r="E243">
            <v>2.9426545393293799E-4</v>
          </cell>
          <cell r="F243">
            <v>7.7473579736961997E-6</v>
          </cell>
          <cell r="G243">
            <v>1.6229193369868701E-5</v>
          </cell>
          <cell r="H243">
            <v>1.8773271121558999E-5</v>
          </cell>
          <cell r="I243">
            <v>3.6676727406164799E-4</v>
          </cell>
          <cell r="J243">
            <v>1.6346137925480399E-4</v>
          </cell>
          <cell r="K243">
            <v>2.5172559298690802E-5</v>
          </cell>
          <cell r="L243">
            <v>6.1902665152490397E-4</v>
          </cell>
          <cell r="M243">
            <v>1.3179951961598301E-5</v>
          </cell>
          <cell r="N243">
            <v>4.35734235492416E-4</v>
          </cell>
          <cell r="O243">
            <v>2.58386358958337E-4</v>
          </cell>
          <cell r="P243">
            <v>1.0889121463770401E-3</v>
          </cell>
        </row>
        <row r="244">
          <cell r="B244" t="str">
            <v>SCOM-SWHSTG-CHPWOD</v>
          </cell>
          <cell r="C244" t="str">
            <v>VAR_cap</v>
          </cell>
          <cell r="D244" t="str">
            <v>-</v>
          </cell>
          <cell r="E244">
            <v>2.9426545393293799E-4</v>
          </cell>
          <cell r="F244">
            <v>3.0114613935671098E-4</v>
          </cell>
          <cell r="G244">
            <v>3.1527627258893257E-4</v>
          </cell>
          <cell r="H244">
            <v>3.3098996445319755E-4</v>
          </cell>
          <cell r="I244">
            <v>4.7335978073271304E-4</v>
          </cell>
          <cell r="J244">
            <v>5.4240006994270219E-4</v>
          </cell>
          <cell r="K244">
            <v>5.5010740370930761E-4</v>
          </cell>
          <cell r="L244">
            <v>8.0208724434503655E-4</v>
          </cell>
          <cell r="M244">
            <v>6.6737946771552371E-4</v>
          </cell>
          <cell r="N244">
            <v>1.0596183346461465E-3</v>
          </cell>
          <cell r="O244">
            <v>8.0128285249525413E-4</v>
          </cell>
          <cell r="P244">
            <v>1.7752387108457305E-3</v>
          </cell>
        </row>
        <row r="245">
          <cell r="B245" t="str">
            <v>RHNM-ESOLPV</v>
          </cell>
          <cell r="C245" t="str">
            <v>VAR_fout</v>
          </cell>
          <cell r="D245" t="str">
            <v>RHNM_SOL_ELC</v>
          </cell>
          <cell r="E245"/>
          <cell r="F245">
            <v>4.0855513111606817E-6</v>
          </cell>
          <cell r="G245">
            <v>2.8828755037098945</v>
          </cell>
          <cell r="H245">
            <v>6.673794757790219</v>
          </cell>
          <cell r="I245">
            <v>17.701952123592729</v>
          </cell>
          <cell r="J245">
            <v>18.604932105966075</v>
          </cell>
          <cell r="K245">
            <v>19.554266714797578</v>
          </cell>
          <cell r="L245">
            <v>20.551732339910505</v>
          </cell>
          <cell r="M245">
            <v>21.600077183257675</v>
          </cell>
          <cell r="N245">
            <v>22.701898577292592</v>
          </cell>
          <cell r="O245">
            <v>23.859924038625653</v>
          </cell>
          <cell r="P245">
            <v>25.077022442912295</v>
          </cell>
        </row>
        <row r="246">
          <cell r="B246" t="str">
            <v>RHNM-ESOLPV</v>
          </cell>
          <cell r="C246" t="str">
            <v>VAR_fin</v>
          </cell>
          <cell r="D246" t="str">
            <v>SOL</v>
          </cell>
          <cell r="E246"/>
          <cell r="F246">
            <v>4.0855513111606817E-6</v>
          </cell>
          <cell r="G246">
            <v>2.8828755037098945</v>
          </cell>
          <cell r="H246">
            <v>6.673794757790219</v>
          </cell>
          <cell r="I246">
            <v>17.701952123592729</v>
          </cell>
          <cell r="J246">
            <v>18.604932105966075</v>
          </cell>
          <cell r="K246">
            <v>19.554266714797578</v>
          </cell>
          <cell r="L246">
            <v>20.551732339910505</v>
          </cell>
          <cell r="M246">
            <v>21.600077183257675</v>
          </cell>
          <cell r="N246">
            <v>22.701898577292592</v>
          </cell>
          <cell r="O246">
            <v>23.859924038625653</v>
          </cell>
          <cell r="P246">
            <v>25.077022442912295</v>
          </cell>
        </row>
        <row r="247">
          <cell r="B247" t="str">
            <v>RHNM-ESOLPV</v>
          </cell>
          <cell r="C247" t="str">
            <v>VAR_fin</v>
          </cell>
          <cell r="D247" t="str">
            <v>SOLPVC</v>
          </cell>
          <cell r="E247"/>
          <cell r="F247">
            <v>4.08555131116068E-6</v>
          </cell>
          <cell r="G247">
            <v>2.8828755037098901</v>
          </cell>
          <cell r="H247">
            <v>6.6737947577902199</v>
          </cell>
          <cell r="I247">
            <v>17.701952123592701</v>
          </cell>
          <cell r="J247">
            <v>18.6049321059661</v>
          </cell>
          <cell r="K247">
            <v>19.554266714797599</v>
          </cell>
          <cell r="L247">
            <v>20.551732339910501</v>
          </cell>
          <cell r="M247">
            <v>21.600077183257699</v>
          </cell>
          <cell r="N247">
            <v>22.701898577292599</v>
          </cell>
          <cell r="O247">
            <v>23.8599240386256</v>
          </cell>
          <cell r="P247">
            <v>25.077022442912298</v>
          </cell>
        </row>
        <row r="248">
          <cell r="B248" t="str">
            <v>RHNM-ESOLPV</v>
          </cell>
          <cell r="C248" t="str">
            <v>VAR_ncap</v>
          </cell>
          <cell r="D248" t="str">
            <v>-</v>
          </cell>
          <cell r="E248"/>
          <cell r="F248">
            <v>1.47708885339366E-6</v>
          </cell>
          <cell r="G248">
            <v>0.86076733702045305</v>
          </cell>
          <cell r="H248">
            <v>0.79024538314416704</v>
          </cell>
          <cell r="I248">
            <v>2.7282293935087898</v>
          </cell>
          <cell r="J248">
            <v>0.223386676136759</v>
          </cell>
          <cell r="K248">
            <v>1.1936796715026201</v>
          </cell>
          <cell r="L248">
            <v>0.93894814384274305</v>
          </cell>
          <cell r="M248">
            <v>2.1889920232618501</v>
          </cell>
          <cell r="N248">
            <v>1.2945485644260599</v>
          </cell>
          <cell r="O248">
            <v>1.48016093136014</v>
          </cell>
          <cell r="P248">
            <v>1.24004336331983</v>
          </cell>
        </row>
        <row r="249">
          <cell r="B249" t="str">
            <v>RHNM-ESOLPV</v>
          </cell>
          <cell r="C249" t="str">
            <v>VAR_cap</v>
          </cell>
          <cell r="D249" t="str">
            <v>-</v>
          </cell>
          <cell r="E249"/>
          <cell r="F249">
            <v>1.47708885339366E-6</v>
          </cell>
          <cell r="G249">
            <v>0.86076881410930695</v>
          </cell>
          <cell r="H249">
            <v>1.65101419725347</v>
          </cell>
          <cell r="I249">
            <v>4.3792435907622602</v>
          </cell>
          <cell r="J249">
            <v>4.6026296978507002</v>
          </cell>
          <cell r="K249">
            <v>4.8374832853176803</v>
          </cell>
          <cell r="L249">
            <v>5.0842438849909097</v>
          </cell>
          <cell r="M249">
            <v>5.3435914675391096</v>
          </cell>
          <cell r="N249">
            <v>5.6161684030332699</v>
          </cell>
          <cell r="O249">
            <v>5.9026496628908003</v>
          </cell>
          <cell r="P249">
            <v>6.2037448823678902</v>
          </cell>
        </row>
        <row r="250">
          <cell r="B250" t="str">
            <v>CHPNGA</v>
          </cell>
          <cell r="C250" t="str">
            <v>VAR_fout</v>
          </cell>
          <cell r="D250" t="str">
            <v>ELC35</v>
          </cell>
          <cell r="E250">
            <v>0.96588051037697797</v>
          </cell>
          <cell r="F250">
            <v>9.7740964005277726E-5</v>
          </cell>
          <cell r="G250">
            <v>7.6107194285494407E-4</v>
          </cell>
          <cell r="H250"/>
          <cell r="I250"/>
          <cell r="J250"/>
          <cell r="K250"/>
          <cell r="L250"/>
        </row>
        <row r="251">
          <cell r="B251" t="str">
            <v>CHPNGA</v>
          </cell>
          <cell r="C251" t="str">
            <v>VAR_fout</v>
          </cell>
          <cell r="D251" t="str">
            <v>LTH</v>
          </cell>
          <cell r="E251">
            <v>1.8035507732440061</v>
          </cell>
          <cell r="F251">
            <v>1.878146346989463E-4</v>
          </cell>
          <cell r="G251">
            <v>1.5244242683512652E-3</v>
          </cell>
          <cell r="H251"/>
          <cell r="I251"/>
          <cell r="J251"/>
          <cell r="K251"/>
          <cell r="L251"/>
        </row>
        <row r="252">
          <cell r="B252" t="str">
            <v>CHPNGA</v>
          </cell>
          <cell r="C252" t="str">
            <v>VAR_fout</v>
          </cell>
          <cell r="D252" t="str">
            <v>CO2_E</v>
          </cell>
          <cell r="E252">
            <v>206.917717535349</v>
          </cell>
          <cell r="F252">
            <v>2.6156175740436601E-2</v>
          </cell>
          <cell r="G252">
            <v>0.18432348429845499</v>
          </cell>
          <cell r="H252"/>
          <cell r="I252"/>
          <cell r="J252"/>
          <cell r="K252"/>
          <cell r="L252"/>
          <cell r="M252">
            <v>2.70188269147317E-3</v>
          </cell>
          <cell r="N252">
            <v>3.79793173793948E-3</v>
          </cell>
          <cell r="O252">
            <v>2.7903647545130701E-3</v>
          </cell>
          <cell r="P252">
            <v>6.7730647187639898E-3</v>
          </cell>
        </row>
        <row r="253">
          <cell r="B253" t="str">
            <v>CHPNGA</v>
          </cell>
          <cell r="C253" t="str">
            <v>VAR_fin</v>
          </cell>
          <cell r="D253" t="str">
            <v>ENGA</v>
          </cell>
          <cell r="E253">
            <v>3.6687538570097278</v>
          </cell>
          <cell r="F253">
            <v>4.6376198121341492E-4</v>
          </cell>
          <cell r="G253">
            <v>3.2681468847243762E-3</v>
          </cell>
          <cell r="H253"/>
          <cell r="I253"/>
          <cell r="J253"/>
          <cell r="K253"/>
          <cell r="L253"/>
          <cell r="M253">
            <v>4.7905721480020756E-5</v>
          </cell>
          <cell r="N253">
            <v>6.7339215211692922E-5</v>
          </cell>
          <cell r="O253">
            <v>4.9474552384983458E-5</v>
          </cell>
          <cell r="P253">
            <v>1.2008979997808502E-4</v>
          </cell>
        </row>
        <row r="254">
          <cell r="B254" t="str">
            <v>CHPNGA</v>
          </cell>
          <cell r="C254" t="str">
            <v>VAR_ncap</v>
          </cell>
          <cell r="D254" t="str">
            <v>-</v>
          </cell>
          <cell r="E254"/>
          <cell r="F254">
            <v>5.6655706835884101E-8</v>
          </cell>
          <cell r="G254"/>
          <cell r="H254"/>
          <cell r="I254"/>
          <cell r="J254"/>
          <cell r="K254"/>
          <cell r="L254"/>
        </row>
        <row r="255">
          <cell r="B255" t="str">
            <v>CHPNGA</v>
          </cell>
          <cell r="C255" t="str">
            <v>VAR_cap</v>
          </cell>
          <cell r="D255" t="str">
            <v>-</v>
          </cell>
          <cell r="E255">
            <v>4.4264112234272998E-2</v>
          </cell>
          <cell r="F255">
            <v>3.3321865843330412E-5</v>
          </cell>
          <cell r="G255">
            <v>3.3321789254026069E-5</v>
          </cell>
          <cell r="H255">
            <v>-4.8280553464896681E-8</v>
          </cell>
          <cell r="I255">
            <v>-4.1623004013932596E-8</v>
          </cell>
          <cell r="J255"/>
          <cell r="K255"/>
          <cell r="L255"/>
        </row>
        <row r="256">
          <cell r="B256" t="str">
            <v>ENUC_SMR_BEZ_IV</v>
          </cell>
          <cell r="C256" t="str">
            <v>VAR_fout</v>
          </cell>
          <cell r="D256" t="str">
            <v>LTH</v>
          </cell>
          <cell r="E256"/>
          <cell r="F256"/>
          <cell r="G256"/>
          <cell r="H256"/>
          <cell r="I256"/>
          <cell r="J256"/>
          <cell r="K256">
            <v>0.82660546322248185</v>
          </cell>
          <cell r="L256">
            <v>1.460299180865243</v>
          </cell>
          <cell r="M256">
            <v>1.4759042335846819</v>
          </cell>
          <cell r="N256">
            <v>1.4736782442495897</v>
          </cell>
          <cell r="O256">
            <v>1.4767832436308124</v>
          </cell>
          <cell r="P256">
            <v>1.466912832685795</v>
          </cell>
        </row>
        <row r="257">
          <cell r="B257" t="str">
            <v>ENUC_SMR_BEZ_IV</v>
          </cell>
          <cell r="C257" t="str">
            <v>VAR_fout</v>
          </cell>
          <cell r="D257" t="str">
            <v>ELC</v>
          </cell>
          <cell r="E257"/>
          <cell r="F257"/>
          <cell r="G257"/>
          <cell r="H257"/>
          <cell r="I257"/>
          <cell r="J257"/>
          <cell r="K257">
            <v>2.2430570896596609</v>
          </cell>
          <cell r="L257">
            <v>7.1563969931520885</v>
          </cell>
          <cell r="M257">
            <v>6.9592461137707069</v>
          </cell>
          <cell r="N257">
            <v>6.9987342719176775</v>
          </cell>
          <cell r="O257">
            <v>7.2639349746633801</v>
          </cell>
          <cell r="P257">
            <v>6.9463194543146765</v>
          </cell>
        </row>
        <row r="258">
          <cell r="B258" t="str">
            <v>ENUC_SMR_BEZ_IV</v>
          </cell>
          <cell r="C258" t="str">
            <v>VAR_fin</v>
          </cell>
          <cell r="D258" t="str">
            <v>URN</v>
          </cell>
          <cell r="E258"/>
          <cell r="F258"/>
          <cell r="G258"/>
          <cell r="H258"/>
          <cell r="I258"/>
          <cell r="J258"/>
          <cell r="K258">
            <v>7.1322879174754483</v>
          </cell>
          <cell r="L258">
            <v>22.232029239219784</v>
          </cell>
          <cell r="M258">
            <v>21.644386461304048</v>
          </cell>
          <cell r="N258">
            <v>21.762487292487965</v>
          </cell>
          <cell r="O258">
            <v>22.563679723877986</v>
          </cell>
          <cell r="P258">
            <v>21.601402437924477</v>
          </cell>
        </row>
        <row r="259">
          <cell r="B259" t="str">
            <v>ENUC_SMR_BEZ_IV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/>
          <cell r="I259"/>
          <cell r="J259"/>
          <cell r="K259">
            <v>0.26838267612760902</v>
          </cell>
          <cell r="L259">
            <v>1.6784684188765901E-8</v>
          </cell>
          <cell r="M259">
            <v>2.8375570442654899E-8</v>
          </cell>
          <cell r="N259">
            <v>4.54962561200966E-7</v>
          </cell>
          <cell r="O259">
            <v>1.89061728111017E-7</v>
          </cell>
        </row>
        <row r="260">
          <cell r="B260" t="str">
            <v>ENUC_SMR_BEZ_IV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/>
          <cell r="I260"/>
          <cell r="J260"/>
          <cell r="K260">
            <v>8.5080982583673595E-2</v>
          </cell>
          <cell r="L260">
            <v>0.26838267612760902</v>
          </cell>
          <cell r="M260">
            <v>0.268382701896481</v>
          </cell>
          <cell r="N260">
            <v>0.268382721287864</v>
          </cell>
          <cell r="O260">
            <v>0.26838323618558102</v>
          </cell>
          <cell r="P260">
            <v>0.26838336531215301</v>
          </cell>
        </row>
        <row r="261">
          <cell r="B261" t="str">
            <v>EHYD-PUM00</v>
          </cell>
          <cell r="C261" t="str">
            <v>VAR_fout</v>
          </cell>
          <cell r="D261" t="str">
            <v>ELC</v>
          </cell>
          <cell r="E261">
            <v>12.841921050925256</v>
          </cell>
          <cell r="F261">
            <v>16.032961798850195</v>
          </cell>
          <cell r="G261">
            <v>1.6674321570642776</v>
          </cell>
          <cell r="H261">
            <v>12.741705270385031</v>
          </cell>
          <cell r="I261">
            <v>13.122063585478369</v>
          </cell>
          <cell r="J261">
            <v>13.538639881486677</v>
          </cell>
          <cell r="K261">
            <v>13.673549030361572</v>
          </cell>
          <cell r="L261">
            <v>13.810507180136625</v>
          </cell>
          <cell r="M261">
            <v>17.111790616576453</v>
          </cell>
          <cell r="N261">
            <v>15.370601852875161</v>
          </cell>
          <cell r="O261">
            <v>14.624444784405283</v>
          </cell>
          <cell r="P261">
            <v>17.267639798805728</v>
          </cell>
        </row>
        <row r="262">
          <cell r="B262" t="str">
            <v>EHYD-PUM00</v>
          </cell>
          <cell r="C262" t="str">
            <v>VAR_fout</v>
          </cell>
          <cell r="D262" t="str">
            <v>AUX_PUMP_OUT</v>
          </cell>
          <cell r="E262">
            <v>12.841921050925256</v>
          </cell>
          <cell r="F262">
            <v>16.032961798850195</v>
          </cell>
          <cell r="G262">
            <v>1.6674321570642776</v>
          </cell>
          <cell r="H262">
            <v>12.741705270385031</v>
          </cell>
          <cell r="I262">
            <v>13.122063585478367</v>
          </cell>
          <cell r="J262">
            <v>13.538639881486677</v>
          </cell>
          <cell r="K262">
            <v>13.673549030361572</v>
          </cell>
          <cell r="L262">
            <v>13.810507180136625</v>
          </cell>
          <cell r="M262">
            <v>17.111790616576453</v>
          </cell>
          <cell r="N262">
            <v>15.370601852875161</v>
          </cell>
          <cell r="O262">
            <v>14.624444784405283</v>
          </cell>
          <cell r="P262">
            <v>17.267639798805728</v>
          </cell>
        </row>
        <row r="263">
          <cell r="B263" t="str">
            <v>EHYD-PUM00</v>
          </cell>
          <cell r="C263" t="str">
            <v>VAR_fin</v>
          </cell>
          <cell r="D263" t="str">
            <v>AUX_PUMP_IN</v>
          </cell>
          <cell r="E263">
            <v>16.052401484913073</v>
          </cell>
          <cell r="F263">
            <v>20.041202419820387</v>
          </cell>
          <cell r="G263">
            <v>2.0842902588680654</v>
          </cell>
          <cell r="H263">
            <v>15.927131589205473</v>
          </cell>
          <cell r="I263">
            <v>16.402579655136201</v>
          </cell>
          <cell r="J263">
            <v>16.923299633981173</v>
          </cell>
          <cell r="K263">
            <v>17.091936096643511</v>
          </cell>
          <cell r="L263">
            <v>17.263133595240848</v>
          </cell>
          <cell r="M263">
            <v>21.389737979115953</v>
          </cell>
          <cell r="N263">
            <v>19.213251932790058</v>
          </cell>
          <cell r="O263">
            <v>18.280555688520188</v>
          </cell>
          <cell r="P263">
            <v>21.584549205970379</v>
          </cell>
        </row>
        <row r="264">
          <cell r="B264" t="str">
            <v>EHYD-PUM00</v>
          </cell>
          <cell r="C264" t="str">
            <v>VAR_fin</v>
          </cell>
          <cell r="D264" t="str">
            <v>ELC</v>
          </cell>
          <cell r="E264">
            <v>16.052401484913073</v>
          </cell>
          <cell r="F264">
            <v>20.041202419820387</v>
          </cell>
          <cell r="G264">
            <v>2.0842902588680654</v>
          </cell>
          <cell r="H264">
            <v>15.927131589205473</v>
          </cell>
          <cell r="I264">
            <v>16.402579655136201</v>
          </cell>
          <cell r="J264">
            <v>16.923299633981173</v>
          </cell>
          <cell r="K264">
            <v>17.091936096643511</v>
          </cell>
          <cell r="L264">
            <v>17.263133595240848</v>
          </cell>
          <cell r="M264">
            <v>21.389737979115953</v>
          </cell>
          <cell r="N264">
            <v>19.213251932790058</v>
          </cell>
          <cell r="O264">
            <v>18.280555688520188</v>
          </cell>
          <cell r="P264">
            <v>21.584549205970379</v>
          </cell>
        </row>
        <row r="265">
          <cell r="B265" t="str">
            <v>EHYD-PUM00</v>
          </cell>
          <cell r="C265" t="str">
            <v>VAR_cap</v>
          </cell>
          <cell r="D265" t="str">
            <v>-</v>
          </cell>
          <cell r="E265">
            <v>3.3394499999999998</v>
          </cell>
          <cell r="F265">
            <v>3.97102894612105</v>
          </cell>
          <cell r="G265">
            <v>4.3594499999999998</v>
          </cell>
          <cell r="H265">
            <v>4.3594499999999998</v>
          </cell>
          <cell r="I265">
            <v>4.3594499999999998</v>
          </cell>
          <cell r="J265">
            <v>4.3594499999999998</v>
          </cell>
          <cell r="K265">
            <v>4.3594499999999998</v>
          </cell>
          <cell r="L265">
            <v>4.3594499999999998</v>
          </cell>
          <cell r="M265">
            <v>4.3594499999999998</v>
          </cell>
          <cell r="N265">
            <v>4.3594499999999998</v>
          </cell>
          <cell r="O265">
            <v>4.3594499999999998</v>
          </cell>
          <cell r="P265">
            <v>4.3594499999999998</v>
          </cell>
        </row>
        <row r="266">
          <cell r="B266" t="str">
            <v>RHNS-SHSTG-CHPNGA</v>
          </cell>
          <cell r="C266" t="str">
            <v>VAR_fout</v>
          </cell>
          <cell r="D266" t="str">
            <v>RHNS_LTH_CHPNGA</v>
          </cell>
          <cell r="E266">
            <v>3.3835128625811327E-5</v>
          </cell>
          <cell r="F266">
            <v>2.2959582489313529E-5</v>
          </cell>
          <cell r="G266">
            <v>5.1907556551373591E-4</v>
          </cell>
          <cell r="H266">
            <v>8.6286010156311611E-4</v>
          </cell>
          <cell r="I266">
            <v>5.1367974923167796E-4</v>
          </cell>
          <cell r="J266">
            <v>3.4107695252908637E-4</v>
          </cell>
          <cell r="K266">
            <v>6.6215597305163733E-5</v>
          </cell>
          <cell r="L266">
            <v>1.0279324148974766E-4</v>
          </cell>
          <cell r="M266">
            <v>5.5987567743052209E-4</v>
          </cell>
          <cell r="N266">
            <v>1.2791136669383218E-3</v>
          </cell>
          <cell r="O266">
            <v>1.0248348513702628E-3</v>
          </cell>
          <cell r="P266">
            <v>2.6849893091436287E-3</v>
          </cell>
        </row>
        <row r="267">
          <cell r="B267" t="str">
            <v>RHNS-SHSTG-CHPNGA</v>
          </cell>
          <cell r="C267" t="str">
            <v>VAR_fout</v>
          </cell>
          <cell r="D267" t="str">
            <v>AUX_RNS-CHPNGA_OUT</v>
          </cell>
          <cell r="E267">
            <v>3.3835128625811422E-5</v>
          </cell>
          <cell r="F267">
            <v>2.2944286298447941E-5</v>
          </cell>
          <cell r="G267">
            <v>5.1853542444660447E-4</v>
          </cell>
          <cell r="H267">
            <v>8.6286010156311611E-4</v>
          </cell>
          <cell r="I267">
            <v>5.1320805065570849E-4</v>
          </cell>
          <cell r="J267">
            <v>3.4107695252908745E-4</v>
          </cell>
          <cell r="K267">
            <v>6.616154375634333E-5</v>
          </cell>
          <cell r="L267">
            <v>1.027932414897478E-4</v>
          </cell>
          <cell r="M267">
            <v>5.5987567743052264E-4</v>
          </cell>
          <cell r="N267">
            <v>1.2791136669383235E-3</v>
          </cell>
          <cell r="O267">
            <v>1.0248348513702634E-3</v>
          </cell>
          <cell r="P267">
            <v>2.6849893091436304E-3</v>
          </cell>
        </row>
        <row r="268">
          <cell r="B268" t="str">
            <v>RHNS-SHSTG-CHPNGA</v>
          </cell>
          <cell r="C268" t="str">
            <v>VAR_fin</v>
          </cell>
          <cell r="D268" t="str">
            <v>RHNS_LTH_CHPNGA</v>
          </cell>
          <cell r="E268">
            <v>2.6960263436261648E-5</v>
          </cell>
          <cell r="F268">
            <v>3.0184518726465293E-5</v>
          </cell>
          <cell r="G268">
            <v>6.6971861567009198E-4</v>
          </cell>
          <cell r="H268">
            <v>1.0783631024258854E-3</v>
          </cell>
          <cell r="I268">
            <v>6.2261312763496341E-4</v>
          </cell>
          <cell r="J268">
            <v>4.0125521726022895E-4</v>
          </cell>
          <cell r="K268">
            <v>5.4663406962234977E-5</v>
          </cell>
          <cell r="L268">
            <v>8.8139837838417179E-5</v>
          </cell>
          <cell r="M268">
            <v>6.2207609783206466E-4</v>
          </cell>
          <cell r="N268">
            <v>1.4216463195808667E-3</v>
          </cell>
          <cell r="O268">
            <v>1.1387376232891656E-3</v>
          </cell>
          <cell r="P268">
            <v>2.9841456288910184E-3</v>
          </cell>
        </row>
        <row r="269">
          <cell r="B269" t="str">
            <v>RHNS-SHSTG-CHPNGA</v>
          </cell>
          <cell r="C269" t="str">
            <v>VAR_fin</v>
          </cell>
          <cell r="D269" t="str">
            <v>AUX_RNS-CHPNGA_IN</v>
          </cell>
          <cell r="E269">
            <v>2.6960263436261648E-5</v>
          </cell>
          <cell r="F269">
            <v>3.0184518726465293E-5</v>
          </cell>
          <cell r="G269">
            <v>6.6971861567009198E-4</v>
          </cell>
          <cell r="H269">
            <v>1.0783631024258854E-3</v>
          </cell>
          <cell r="I269">
            <v>6.2261312763496341E-4</v>
          </cell>
          <cell r="J269">
            <v>4.0125521726022895E-4</v>
          </cell>
          <cell r="K269">
            <v>5.4663406962234977E-5</v>
          </cell>
          <cell r="L269">
            <v>8.8139837838417179E-5</v>
          </cell>
          <cell r="M269">
            <v>6.2207609783206466E-4</v>
          </cell>
          <cell r="N269">
            <v>1.4216463195808667E-3</v>
          </cell>
          <cell r="O269">
            <v>1.1387376232891656E-3</v>
          </cell>
          <cell r="P269">
            <v>2.9841456288910184E-3</v>
          </cell>
        </row>
        <row r="270">
          <cell r="B270" t="str">
            <v>RHNS-SHSTG-CHPNGA</v>
          </cell>
          <cell r="C270" t="str">
            <v>VAR_ncap</v>
          </cell>
          <cell r="D270" t="str">
            <v>-</v>
          </cell>
          <cell r="E270">
            <v>4.4606352218981099E-4</v>
          </cell>
          <cell r="F270">
            <v>1.2461474991576001E-5</v>
          </cell>
          <cell r="G270">
            <v>1.05973287997851E-5</v>
          </cell>
          <cell r="H270">
            <v>6.6946763796974897E-6</v>
          </cell>
          <cell r="I270">
            <v>3.7169869712946299E-4</v>
          </cell>
          <cell r="J270">
            <v>3.2530018176750803E-5</v>
          </cell>
          <cell r="K270">
            <v>7.8754478856830804E-6</v>
          </cell>
          <cell r="L270">
            <v>4.9919584020231605E-4</v>
          </cell>
          <cell r="M270">
            <v>4.59536577020014E-5</v>
          </cell>
          <cell r="N270">
            <v>5.1489127210144095E-4</v>
          </cell>
          <cell r="O270">
            <v>1.78654801322815E-4</v>
          </cell>
          <cell r="P270">
            <v>1.0817861072421301E-3</v>
          </cell>
        </row>
        <row r="271">
          <cell r="B271" t="str">
            <v>RHNS-SHSTG-CHPNGA</v>
          </cell>
          <cell r="C271" t="str">
            <v>VAR_cap</v>
          </cell>
          <cell r="D271" t="str">
            <v>-</v>
          </cell>
          <cell r="E271">
            <v>4.4606352218981099E-4</v>
          </cell>
          <cell r="F271">
            <v>4.5783529884269031E-4</v>
          </cell>
          <cell r="G271">
            <v>4.6620593789237441E-4</v>
          </cell>
          <cell r="H271">
            <v>4.6702511661743119E-4</v>
          </cell>
          <cell r="I271">
            <v>5.0099941422122689E-4</v>
          </cell>
          <cell r="J271">
            <v>4.0738554019744045E-4</v>
          </cell>
          <cell r="K271">
            <v>4.0363043614300489E-4</v>
          </cell>
          <cell r="L271">
            <v>5.3254064198827479E-4</v>
          </cell>
          <cell r="M271">
            <v>5.5005078790669546E-4</v>
          </cell>
          <cell r="N271">
            <v>1.051762911417407E-3</v>
          </cell>
          <cell r="O271">
            <v>8.0058502449400755E-4</v>
          </cell>
          <cell r="P271">
            <v>1.7674489891379627E-3</v>
          </cell>
        </row>
        <row r="272">
          <cell r="B272" t="str">
            <v>ITOT-CHPGFC</v>
          </cell>
          <cell r="C272" t="str">
            <v>VAR_fout</v>
          </cell>
          <cell r="D272" t="str">
            <v>ITOT_NKEV_GAS_ELC_CHP</v>
          </cell>
          <cell r="E272"/>
          <cell r="F272"/>
          <cell r="G272"/>
          <cell r="H272"/>
          <cell r="I272">
            <v>2.548539594667859E-4</v>
          </cell>
          <cell r="J272">
            <v>1.2124849992582668E-3</v>
          </cell>
          <cell r="K272">
            <v>1.2575895714248605E-3</v>
          </cell>
          <cell r="L272">
            <v>3.6962827910433512E-4</v>
          </cell>
          <cell r="M272">
            <v>2.8204724175090576E-4</v>
          </cell>
          <cell r="N272">
            <v>5.4697734582282364E-4</v>
          </cell>
          <cell r="O272">
            <v>2.9789350367911217E-4</v>
          </cell>
          <cell r="P272">
            <v>3.4900342486812052E-4</v>
          </cell>
        </row>
        <row r="273">
          <cell r="B273" t="str">
            <v>ITOT-CHPGFC</v>
          </cell>
          <cell r="C273" t="str">
            <v>VAR_fout</v>
          </cell>
          <cell r="D273" t="str">
            <v>ITOT_LTH_CHP</v>
          </cell>
          <cell r="E273"/>
          <cell r="F273"/>
          <cell r="G273"/>
          <cell r="H273"/>
          <cell r="I273">
            <v>1.2099717800372639E-4</v>
          </cell>
          <cell r="J273">
            <v>5.4506206388674455E-4</v>
          </cell>
          <cell r="K273">
            <v>5.3639342737419585E-4</v>
          </cell>
          <cell r="L273">
            <v>1.4914825297192478E-4</v>
          </cell>
          <cell r="M273">
            <v>1.1380853614510237E-4</v>
          </cell>
          <cell r="N273">
            <v>2.2071015708640266E-4</v>
          </cell>
          <cell r="O273">
            <v>1.2020264183543137E-4</v>
          </cell>
          <cell r="P273">
            <v>1.4082594336783824E-4</v>
          </cell>
        </row>
        <row r="274">
          <cell r="B274" t="str">
            <v>ITOT-CHPGFC</v>
          </cell>
          <cell r="C274" t="str">
            <v>VAR_fout</v>
          </cell>
          <cell r="D274" t="str">
            <v>CO2_I</v>
          </cell>
          <cell r="E274"/>
          <cell r="F274"/>
          <cell r="G274"/>
          <cell r="H274"/>
          <cell r="I274">
            <v>2.6992982749158199E-2</v>
          </cell>
          <cell r="J274">
            <v>0.12547551184984601</v>
          </cell>
          <cell r="K274">
            <v>0.12722520507329499</v>
          </cell>
          <cell r="L274">
            <v>3.65737455113763E-2</v>
          </cell>
          <cell r="M274">
            <v>2.79078323416685E-2</v>
          </cell>
          <cell r="N274">
            <v>5.4121968955100401E-2</v>
          </cell>
          <cell r="O274">
            <v>2.9475778258775301E-2</v>
          </cell>
          <cell r="P274">
            <v>3.4532970460635103E-2</v>
          </cell>
        </row>
        <row r="275">
          <cell r="B275" t="str">
            <v>ITOT-CHPGFC</v>
          </cell>
          <cell r="C275" t="str">
            <v>VAR_fin</v>
          </cell>
          <cell r="D275" t="str">
            <v>INGA</v>
          </cell>
          <cell r="E275"/>
          <cell r="F275"/>
          <cell r="G275"/>
          <cell r="H275"/>
          <cell r="I275">
            <v>4.7859898491415246E-4</v>
          </cell>
          <cell r="J275">
            <v>2.2247431179050776E-3</v>
          </cell>
          <cell r="K275">
            <v>2.2557660473988541E-3</v>
          </cell>
          <cell r="L275">
            <v>6.4847066509532447E-4</v>
          </cell>
          <cell r="M275">
            <v>4.9481972237001024E-4</v>
          </cell>
          <cell r="N275">
            <v>9.596093786365319E-4</v>
          </cell>
          <cell r="O275">
            <v>5.2262018189317935E-4</v>
          </cell>
          <cell r="P275">
            <v>6.1228671029494837E-4</v>
          </cell>
        </row>
        <row r="276">
          <cell r="B276" t="str">
            <v>ITOT-CHPGFC</v>
          </cell>
          <cell r="C276" t="str">
            <v>VAR_ncap</v>
          </cell>
          <cell r="D276" t="str">
            <v>-</v>
          </cell>
          <cell r="E276"/>
          <cell r="F276"/>
          <cell r="G276"/>
          <cell r="H276"/>
          <cell r="I276">
            <v>4.19008582690902E-5</v>
          </cell>
          <cell r="J276">
            <v>3.4085012940445803E-5</v>
          </cell>
          <cell r="K276">
            <v>4.3139946465206701E-7</v>
          </cell>
          <cell r="L276">
            <v>4.36231081218838E-5</v>
          </cell>
          <cell r="M276">
            <v>1.05376325115827E-6</v>
          </cell>
          <cell r="N276">
            <v>4.8963103647607897E-5</v>
          </cell>
          <cell r="O276">
            <v>7.0411005302095299E-6</v>
          </cell>
          <cell r="P276">
            <v>2.6809799636090101E-5</v>
          </cell>
        </row>
        <row r="277">
          <cell r="B277" t="str">
            <v>ITOT-CHPGFC</v>
          </cell>
          <cell r="C277" t="str">
            <v>VAR_cap</v>
          </cell>
          <cell r="D277" t="str">
            <v>-</v>
          </cell>
          <cell r="E277"/>
          <cell r="F277"/>
          <cell r="G277"/>
          <cell r="H277"/>
          <cell r="I277">
            <v>4.19008582690902E-5</v>
          </cell>
          <cell r="J277">
            <v>7.5974521160965079E-5</v>
          </cell>
          <cell r="K277">
            <v>7.6360530432672429E-5</v>
          </cell>
          <cell r="L277">
            <v>7.8039725419490715E-5</v>
          </cell>
          <cell r="M277">
            <v>5.0207855633914411E-5</v>
          </cell>
          <cell r="N277">
            <v>9.3532603160607246E-5</v>
          </cell>
          <cell r="O277">
            <v>6.4344261995428708E-5</v>
          </cell>
          <cell r="P277">
            <v>8.2692476113844043E-5</v>
          </cell>
        </row>
        <row r="278">
          <cell r="B278" t="str">
            <v>ITOT-SWSTG-CHP</v>
          </cell>
          <cell r="C278" t="str">
            <v>VAR_fout</v>
          </cell>
          <cell r="D278" t="str">
            <v>ITOT_LTH_CHP</v>
          </cell>
          <cell r="E278">
            <v>1.5680440471378316E-4</v>
          </cell>
          <cell r="F278">
            <v>7.8458975047252831E-5</v>
          </cell>
          <cell r="G278">
            <v>3.8330248656956931E-2</v>
          </cell>
          <cell r="H278">
            <v>4.3619830680406918E-3</v>
          </cell>
          <cell r="I278">
            <v>1.4037256995834864E-2</v>
          </cell>
          <cell r="J278">
            <v>3.1043163330318473E-2</v>
          </cell>
          <cell r="K278">
            <v>6.2596828081012607E-2</v>
          </cell>
          <cell r="L278">
            <v>0.15257404991998885</v>
          </cell>
          <cell r="M278">
            <v>0.14587532590174501</v>
          </cell>
          <cell r="N278">
            <v>0.15152065322455602</v>
          </cell>
          <cell r="O278">
            <v>0.14641842413250913</v>
          </cell>
          <cell r="P278">
            <v>0.17752752852139619</v>
          </cell>
        </row>
        <row r="279">
          <cell r="B279" t="str">
            <v>ITOT-SWSTG-CHP</v>
          </cell>
          <cell r="C279" t="str">
            <v>VAR_fout</v>
          </cell>
          <cell r="D279" t="str">
            <v>AUX_ITOT-CHP_OUT</v>
          </cell>
          <cell r="E279">
            <v>1.568044047137828E-4</v>
          </cell>
          <cell r="F279">
            <v>7.8394897480984843E-5</v>
          </cell>
          <cell r="G279">
            <v>3.8281358033669978E-2</v>
          </cell>
          <cell r="H279">
            <v>4.3619830680407074E-3</v>
          </cell>
          <cell r="I279">
            <v>1.4021660043617308E-2</v>
          </cell>
          <cell r="J279">
            <v>3.10431633303185E-2</v>
          </cell>
          <cell r="K279">
            <v>6.2535698366089756E-2</v>
          </cell>
          <cell r="L279">
            <v>0.15257404991998885</v>
          </cell>
          <cell r="M279">
            <v>0.14587532590174501</v>
          </cell>
          <cell r="N279">
            <v>0.15152065322455602</v>
          </cell>
          <cell r="O279">
            <v>0.14641842413250925</v>
          </cell>
          <cell r="P279">
            <v>0.17752752852139619</v>
          </cell>
        </row>
        <row r="280">
          <cell r="B280" t="str">
            <v>ITOT-SWSTG-CHP</v>
          </cell>
          <cell r="C280" t="str">
            <v>VAR_fin</v>
          </cell>
          <cell r="D280" t="str">
            <v>ITOT_LTH_CHP</v>
          </cell>
          <cell r="E280">
            <v>1.9666831072884976E-4</v>
          </cell>
          <cell r="F280">
            <v>9.5015380531453432E-5</v>
          </cell>
          <cell r="G280">
            <v>4.5632240910383752E-2</v>
          </cell>
          <cell r="H280">
            <v>5.0145486374316072E-3</v>
          </cell>
          <cell r="I280">
            <v>1.5597713057126539E-2</v>
          </cell>
          <cell r="J280">
            <v>3.3380260712782973E-2</v>
          </cell>
          <cell r="K280">
            <v>6.5205539385921593E-2</v>
          </cell>
          <cell r="L280">
            <v>0.1541156769963169</v>
          </cell>
          <cell r="M280">
            <v>0.14734919814907591</v>
          </cell>
          <cell r="N280">
            <v>0.15305180893924974</v>
          </cell>
          <cell r="O280">
            <v>0.14789784976742418</v>
          </cell>
          <cell r="P280">
            <v>0.17932227719314467</v>
          </cell>
        </row>
        <row r="281">
          <cell r="B281" t="str">
            <v>ITOT-SWSTG-CHP</v>
          </cell>
          <cell r="C281" t="str">
            <v>VAR_fin</v>
          </cell>
          <cell r="D281" t="str">
            <v>AUX_ITOT-CHP_IN</v>
          </cell>
          <cell r="E281">
            <v>1.9666831072884976E-4</v>
          </cell>
          <cell r="F281">
            <v>9.5015380531453432E-5</v>
          </cell>
          <cell r="G281">
            <v>4.5632240910383752E-2</v>
          </cell>
          <cell r="H281">
            <v>5.0145486374316072E-3</v>
          </cell>
          <cell r="I281">
            <v>1.5597713057126539E-2</v>
          </cell>
          <cell r="J281">
            <v>3.3380260712782973E-2</v>
          </cell>
          <cell r="K281">
            <v>6.5205539385921593E-2</v>
          </cell>
          <cell r="L281">
            <v>0.1541156769963169</v>
          </cell>
          <cell r="M281">
            <v>0.14734919814907591</v>
          </cell>
          <cell r="N281">
            <v>0.15305180893924974</v>
          </cell>
          <cell r="O281">
            <v>0.14789784976742418</v>
          </cell>
          <cell r="P281">
            <v>0.17932227719314467</v>
          </cell>
        </row>
        <row r="282">
          <cell r="B282" t="str">
            <v>ITOT-SWSTG-CHP</v>
          </cell>
          <cell r="C282" t="str">
            <v>VAR_ncap</v>
          </cell>
          <cell r="D282" t="str">
            <v>-</v>
          </cell>
          <cell r="E282">
            <v>7.0979913621305798E-4</v>
          </cell>
          <cell r="F282">
            <v>9.7665162245122703E-6</v>
          </cell>
          <cell r="G282">
            <v>1.6821581554149301E-3</v>
          </cell>
          <cell r="H282">
            <v>4.9276492993091504E-6</v>
          </cell>
          <cell r="I282">
            <v>8.8448706013556401E-3</v>
          </cell>
          <cell r="J282">
            <v>7.6179425586752796E-3</v>
          </cell>
          <cell r="K282">
            <v>1.04207430202919E-5</v>
          </cell>
          <cell r="L282">
            <v>2.1805719532759699E-2</v>
          </cell>
          <cell r="M282">
            <v>8.0473978097347493E-3</v>
          </cell>
          <cell r="N282">
            <v>1.1469903747438799E-4</v>
          </cell>
          <cell r="O282">
            <v>1.8726365628943299E-2</v>
          </cell>
          <cell r="P282">
            <v>5.9720739348268102E-3</v>
          </cell>
        </row>
        <row r="283">
          <cell r="B283" t="str">
            <v>ITOT-SWSTG-CHP</v>
          </cell>
          <cell r="C283" t="str">
            <v>VAR_cap</v>
          </cell>
          <cell r="D283" t="str">
            <v>-</v>
          </cell>
          <cell r="E283">
            <v>7.2036281765951225E-4</v>
          </cell>
          <cell r="F283">
            <v>7.286455798079421E-4</v>
          </cell>
          <cell r="G283">
            <v>2.4085789951356039E-3</v>
          </cell>
          <cell r="H283">
            <v>2.3893772668621147E-3</v>
          </cell>
          <cell r="I283">
            <v>1.0707613931703965E-2</v>
          </cell>
          <cell r="J283">
            <v>1.6815327641035969E-2</v>
          </cell>
          <cell r="K283">
            <v>1.6458151287225189E-2</v>
          </cell>
          <cell r="L283">
            <v>2.942637042423089E-2</v>
          </cell>
          <cell r="M283">
            <v>3.102426538150975E-2</v>
          </cell>
          <cell r="N283">
            <v>2.995791692790142E-2</v>
          </cell>
          <cell r="O283">
            <v>2.8186589057218367E-2</v>
          </cell>
          <cell r="P283">
            <v>2.4806018585333732E-2</v>
          </cell>
        </row>
        <row r="284">
          <cell r="B284" t="str">
            <v>D-ELFO</v>
          </cell>
          <cell r="C284" t="str">
            <v>VAR_fout</v>
          </cell>
          <cell r="D284" t="str">
            <v>CO2</v>
          </cell>
          <cell r="E284">
            <v>26.088930661526099</v>
          </cell>
          <cell r="F284">
            <v>16.372020019014599</v>
          </cell>
          <cell r="G284">
            <v>4.9879869265835701</v>
          </cell>
          <cell r="H284">
            <v>4.8695867814020302</v>
          </cell>
          <cell r="I284">
            <v>0.12770651012724701</v>
          </cell>
          <cell r="J284">
            <v>37.267817242972598</v>
          </cell>
          <cell r="K284">
            <v>2.63698506695961</v>
          </cell>
          <cell r="L284">
            <v>4.7728478214712497E-3</v>
          </cell>
          <cell r="M284">
            <v>0.13421962607353799</v>
          </cell>
          <cell r="N284">
            <v>8.7104500942141394E-2</v>
          </cell>
          <cell r="O284">
            <v>2.8764820632529099E-2</v>
          </cell>
          <cell r="P284">
            <v>2.7317310992760999E-2</v>
          </cell>
        </row>
        <row r="285">
          <cell r="B285" t="str">
            <v>D-ELFO</v>
          </cell>
          <cell r="C285" t="str">
            <v>VAR_fout</v>
          </cell>
          <cell r="D285" t="str">
            <v>ELFO</v>
          </cell>
          <cell r="E285">
            <v>0.34807618881354829</v>
          </cell>
          <cell r="F285">
            <v>0.21843403262985164</v>
          </cell>
          <cell r="G285">
            <v>6.6549277231106346E-2</v>
          </cell>
          <cell r="H285">
            <v>6.4969593041499629E-2</v>
          </cell>
          <cell r="I285">
            <v>1.7038488816762639E-3</v>
          </cell>
          <cell r="J285">
            <v>0.49722389773774311</v>
          </cell>
          <cell r="K285">
            <v>3.5182419853610335E-2</v>
          </cell>
          <cell r="L285">
            <v>6.3678910455871511E-5</v>
          </cell>
          <cell r="M285">
            <v>1.7907462944256954E-3</v>
          </cell>
          <cell r="N285">
            <v>1.162140492065426E-3</v>
          </cell>
          <cell r="O285">
            <v>3.837776744311513E-4</v>
          </cell>
          <cell r="P285">
            <v>3.6446512976544157E-4</v>
          </cell>
        </row>
        <row r="286">
          <cell r="B286" t="str">
            <v>D-ELFO</v>
          </cell>
          <cell r="C286" t="str">
            <v>VAR_fin</v>
          </cell>
          <cell r="D286" t="str">
            <v>LFO</v>
          </cell>
          <cell r="E286">
            <v>0.35398820436263362</v>
          </cell>
          <cell r="F286">
            <v>0.22214409795135182</v>
          </cell>
          <cell r="G286">
            <v>6.767960551673767E-2</v>
          </cell>
          <cell r="H286">
            <v>6.6073090656743994E-2</v>
          </cell>
          <cell r="I286">
            <v>1.7327884684836719E-3</v>
          </cell>
          <cell r="J286">
            <v>0.50566916204847379</v>
          </cell>
          <cell r="K286">
            <v>3.5779987340021788E-2</v>
          </cell>
          <cell r="L286">
            <v>6.4760486044386064E-5</v>
          </cell>
          <cell r="M286">
            <v>1.8211618191796234E-3</v>
          </cell>
          <cell r="N286">
            <v>1.1818792529462887E-3</v>
          </cell>
          <cell r="O286">
            <v>3.9029607371138529E-4</v>
          </cell>
          <cell r="P286">
            <v>3.7065550872131682E-4</v>
          </cell>
        </row>
        <row r="287">
          <cell r="B287" t="str">
            <v>ENUC_SMR_BMGL_V</v>
          </cell>
          <cell r="C287" t="str">
            <v>VAR_fout</v>
          </cell>
          <cell r="D287" t="str">
            <v>LTH</v>
          </cell>
          <cell r="E287"/>
          <cell r="F287"/>
          <cell r="G287"/>
          <cell r="H287"/>
          <cell r="I287"/>
          <cell r="J287"/>
          <cell r="K287">
            <v>8.6653591243001319E-3</v>
          </cell>
          <cell r="L287">
            <v>2.6354084058972188E-2</v>
          </cell>
          <cell r="M287">
            <v>2.5978612560306522E-2</v>
          </cell>
          <cell r="N287">
            <v>2.746270142325927E-2</v>
          </cell>
          <cell r="O287">
            <v>2.7509849580440181E-2</v>
          </cell>
          <cell r="P287">
            <v>2.7808891545203596E-2</v>
          </cell>
        </row>
        <row r="288">
          <cell r="B288" t="str">
            <v>ENUC_SMR_BMGL_V</v>
          </cell>
          <cell r="C288" t="str">
            <v>VAR_fout</v>
          </cell>
          <cell r="D288" t="str">
            <v>ELC</v>
          </cell>
          <cell r="E288"/>
          <cell r="F288"/>
          <cell r="G288"/>
          <cell r="H288"/>
          <cell r="I288"/>
          <cell r="J288"/>
          <cell r="K288">
            <v>1.3955430950189196E-2</v>
          </cell>
          <cell r="L288">
            <v>4.280788681831435E-2</v>
          </cell>
          <cell r="M288">
            <v>4.3244104261931218E-2</v>
          </cell>
          <cell r="N288">
            <v>4.1957839215267842E-2</v>
          </cell>
          <cell r="O288">
            <v>4.4193457184265962E-2</v>
          </cell>
          <cell r="P288">
            <v>4.1783476902956834E-2</v>
          </cell>
        </row>
        <row r="289">
          <cell r="B289" t="str">
            <v>ENUC_SMR_BMGL_V</v>
          </cell>
          <cell r="C289" t="str">
            <v>VAR_fin</v>
          </cell>
          <cell r="D289" t="str">
            <v>URN</v>
          </cell>
          <cell r="E289"/>
          <cell r="F289"/>
          <cell r="G289"/>
          <cell r="H289"/>
          <cell r="I289"/>
          <cell r="J289"/>
          <cell r="K289">
            <v>4.5939480414852338E-2</v>
          </cell>
          <cell r="L289">
            <v>0.14081875705229405</v>
          </cell>
          <cell r="M289">
            <v>0.14196769696262254</v>
          </cell>
          <cell r="N289">
            <v>0.13874774521189301</v>
          </cell>
          <cell r="O289">
            <v>0.14551221980773607</v>
          </cell>
          <cell r="P289">
            <v>0.13837521380457724</v>
          </cell>
        </row>
        <row r="290">
          <cell r="B290" t="str">
            <v>ENUC_SMR_BMGL_V</v>
          </cell>
          <cell r="C290" t="str">
            <v>VAR_ncap</v>
          </cell>
          <cell r="D290" t="str">
            <v>-</v>
          </cell>
          <cell r="E290"/>
          <cell r="F290"/>
          <cell r="G290"/>
          <cell r="H290"/>
          <cell r="I290"/>
          <cell r="J290"/>
          <cell r="K290">
            <v>1.6946166161779599E-3</v>
          </cell>
          <cell r="L290">
            <v>1.7192967468768299E-8</v>
          </cell>
          <cell r="M290">
            <v>2.92625846709271E-8</v>
          </cell>
          <cell r="N290">
            <v>6.51106246674009E-7</v>
          </cell>
          <cell r="O290">
            <v>2.1342229393052699E-7</v>
          </cell>
        </row>
        <row r="291">
          <cell r="B291" t="str">
            <v>ENUC_SMR_BMGL_V</v>
          </cell>
          <cell r="C291" t="str">
            <v>VAR_cap</v>
          </cell>
          <cell r="D291" t="str">
            <v>-</v>
          </cell>
          <cell r="E291"/>
          <cell r="F291"/>
          <cell r="G291"/>
          <cell r="H291"/>
          <cell r="I291"/>
          <cell r="J291"/>
          <cell r="K291">
            <v>5.3721666721322496E-4</v>
          </cell>
          <cell r="L291">
            <v>1.6946166161779599E-3</v>
          </cell>
          <cell r="M291">
            <v>1.69464309206215E-3</v>
          </cell>
          <cell r="N291">
            <v>1.6946630717301001E-3</v>
          </cell>
          <cell r="O291">
            <v>1.6953818357657701E-3</v>
          </cell>
          <cell r="P291">
            <v>1.6955276002707E-3</v>
          </cell>
        </row>
        <row r="292">
          <cell r="B292" t="str">
            <v>ENUC_SMR_BMGL_VI</v>
          </cell>
          <cell r="C292" t="str">
            <v>VAR_fout</v>
          </cell>
          <cell r="D292" t="str">
            <v>LTH</v>
          </cell>
          <cell r="E292"/>
          <cell r="F292"/>
          <cell r="G292"/>
          <cell r="H292"/>
          <cell r="I292"/>
          <cell r="J292"/>
          <cell r="K292"/>
          <cell r="L292"/>
          <cell r="M292">
            <v>1.7142405821443229E-3</v>
          </cell>
          <cell r="N292">
            <v>4.4473580243333515E-3</v>
          </cell>
          <cell r="O292">
            <v>1.9641695341244221E-2</v>
          </cell>
          <cell r="P292">
            <v>1.9765417959231465E-2</v>
          </cell>
        </row>
        <row r="293">
          <cell r="B293" t="str">
            <v>ENUC_SMR_BMGL_VI</v>
          </cell>
          <cell r="C293" t="str">
            <v>VAR_fout</v>
          </cell>
          <cell r="D293" t="str">
            <v>ELC</v>
          </cell>
          <cell r="E293"/>
          <cell r="F293"/>
          <cell r="G293"/>
          <cell r="H293"/>
          <cell r="I293"/>
          <cell r="J293"/>
          <cell r="K293"/>
          <cell r="L293"/>
          <cell r="M293">
            <v>2.5320491846232739E-3</v>
          </cell>
          <cell r="N293">
            <v>5.938996180410318E-3</v>
          </cell>
          <cell r="O293">
            <v>2.8618624681753663E-2</v>
          </cell>
          <cell r="P293">
            <v>2.7101989086649816E-2</v>
          </cell>
        </row>
        <row r="294">
          <cell r="B294" t="str">
            <v>ENUC_SMR_BMGL_VI</v>
          </cell>
          <cell r="C294" t="str">
            <v>VAR_fin</v>
          </cell>
          <cell r="D294" t="str">
            <v>URN</v>
          </cell>
          <cell r="E294"/>
          <cell r="F294"/>
          <cell r="G294"/>
          <cell r="H294"/>
          <cell r="I294"/>
          <cell r="J294"/>
          <cell r="K294"/>
          <cell r="L294"/>
          <cell r="M294">
            <v>8.39696442589624E-3</v>
          </cell>
          <cell r="N294">
            <v>1.9886488501643595E-2</v>
          </cell>
          <cell r="O294">
            <v>9.5041670578135118E-2</v>
          </cell>
          <cell r="P294">
            <v>9.0521141024560312E-2</v>
          </cell>
        </row>
        <row r="295">
          <cell r="B295" t="str">
            <v>ENUC_SMR_BMGL_VI</v>
          </cell>
          <cell r="C295" t="str">
            <v>VAR_ncap</v>
          </cell>
          <cell r="D295" t="str">
            <v>-</v>
          </cell>
          <cell r="E295"/>
          <cell r="F295"/>
          <cell r="G295"/>
          <cell r="H295"/>
          <cell r="I295"/>
          <cell r="J295"/>
          <cell r="K295"/>
          <cell r="L295">
            <v>3.1526618040965298E-7</v>
          </cell>
          <cell r="M295">
            <v>2.4119118831530701E-4</v>
          </cell>
          <cell r="N295">
            <v>8.6324314510161104E-4</v>
          </cell>
          <cell r="O295">
            <v>9.4578879325274395E-7</v>
          </cell>
        </row>
        <row r="296">
          <cell r="B296" t="str">
            <v>ENUC_SMR_BMGL_VI</v>
          </cell>
          <cell r="C296" t="str">
            <v>VAR_cap</v>
          </cell>
          <cell r="D296" t="str">
            <v>-</v>
          </cell>
          <cell r="E296"/>
          <cell r="F296"/>
          <cell r="G296"/>
          <cell r="H296"/>
          <cell r="I296"/>
          <cell r="J296"/>
          <cell r="K296"/>
          <cell r="L296"/>
          <cell r="M296">
            <v>9.8553742141302896E-5</v>
          </cell>
          <cell r="N296">
            <v>2.41506454495717E-4</v>
          </cell>
          <cell r="O296">
            <v>1.10504942759296E-3</v>
          </cell>
          <cell r="P296">
            <v>1.10569538839058E-3</v>
          </cell>
        </row>
        <row r="297">
          <cell r="B297" t="str">
            <v>EHYD-DAM00</v>
          </cell>
          <cell r="C297" t="str">
            <v>VAR_fout</v>
          </cell>
          <cell r="D297" t="str">
            <v>ELC</v>
          </cell>
          <cell r="E297">
            <v>66.745680075368128</v>
          </cell>
          <cell r="F297">
            <v>49.794551027857544</v>
          </cell>
          <cell r="G297">
            <v>68.907342655215814</v>
          </cell>
          <cell r="H297">
            <v>66.636837333055794</v>
          </cell>
          <cell r="I297">
            <v>68.877839431819865</v>
          </cell>
          <cell r="J297">
            <v>71.189037142781473</v>
          </cell>
          <cell r="K297">
            <v>71.3923940399727</v>
          </cell>
          <cell r="L297">
            <v>71.392113965512095</v>
          </cell>
          <cell r="M297">
            <v>71.400200790670084</v>
          </cell>
          <cell r="N297">
            <v>71.39989674046511</v>
          </cell>
          <cell r="O297">
            <v>71.397434092002698</v>
          </cell>
          <cell r="P297">
            <v>71.401247132609228</v>
          </cell>
        </row>
        <row r="298">
          <cell r="B298" t="str">
            <v>EHYD-DAM00</v>
          </cell>
          <cell r="C298" t="str">
            <v>VAR_fin</v>
          </cell>
          <cell r="D298" t="str">
            <v>HYDD</v>
          </cell>
          <cell r="E298">
            <v>66.745680075368128</v>
          </cell>
          <cell r="F298">
            <v>49.794551027857544</v>
          </cell>
          <cell r="G298">
            <v>68.907342655215814</v>
          </cell>
          <cell r="H298">
            <v>66.636837333055794</v>
          </cell>
          <cell r="I298">
            <v>68.877839431819865</v>
          </cell>
          <cell r="J298">
            <v>71.189037142781473</v>
          </cell>
          <cell r="K298">
            <v>71.3923940399727</v>
          </cell>
          <cell r="L298">
            <v>71.392113965512095</v>
          </cell>
          <cell r="M298">
            <v>71.400200790670084</v>
          </cell>
          <cell r="N298">
            <v>71.39989674046511</v>
          </cell>
          <cell r="O298">
            <v>71.397434092002698</v>
          </cell>
          <cell r="P298">
            <v>71.401247132609228</v>
          </cell>
        </row>
        <row r="299">
          <cell r="B299" t="str">
            <v>EHYD-DAM00</v>
          </cell>
          <cell r="C299" t="str">
            <v>VAR_cap</v>
          </cell>
          <cell r="D299" t="str">
            <v>-</v>
          </cell>
          <cell r="E299">
            <v>7.3394300010600002</v>
          </cell>
          <cell r="F299">
            <v>7.3394300010600002</v>
          </cell>
          <cell r="G299">
            <v>7.3394300010600002</v>
          </cell>
          <cell r="H299">
            <v>7.3394300010600002</v>
          </cell>
          <cell r="I299">
            <v>7.3394300010600002</v>
          </cell>
          <cell r="J299">
            <v>7.3394300010600002</v>
          </cell>
          <cell r="K299">
            <v>7.3394300010600002</v>
          </cell>
          <cell r="L299">
            <v>7.3394300010600002</v>
          </cell>
          <cell r="M299">
            <v>7.3394300010600002</v>
          </cell>
          <cell r="N299">
            <v>7.3394300010600002</v>
          </cell>
          <cell r="O299">
            <v>7.3394300010600002</v>
          </cell>
          <cell r="P299">
            <v>7.3394300010600002</v>
          </cell>
        </row>
        <row r="300">
          <cell r="B300" t="str">
            <v>RHES-SHSTG-CHPWOD</v>
          </cell>
          <cell r="C300" t="str">
            <v>VAR_fout</v>
          </cell>
          <cell r="D300" t="str">
            <v>AUX_RES-CHPWOD_OUT</v>
          </cell>
          <cell r="E300">
            <v>3.3834898417963364E-5</v>
          </cell>
          <cell r="F300">
            <v>2.6308238366246642E-5</v>
          </cell>
          <cell r="G300">
            <v>3.611575956112722E-5</v>
          </cell>
          <cell r="H300">
            <v>2.0739741495746355E-4</v>
          </cell>
          <cell r="I300">
            <v>2.6450570083837139E-4</v>
          </cell>
          <cell r="J300">
            <v>3.6293474076697844E-4</v>
          </cell>
          <cell r="K300">
            <v>4.3579943130282809E-4</v>
          </cell>
          <cell r="L300">
            <v>8.6529173597134509E-4</v>
          </cell>
          <cell r="M300">
            <v>7.0152927652843654E-4</v>
          </cell>
          <cell r="N300">
            <v>1.0046761068969127E-3</v>
          </cell>
          <cell r="O300">
            <v>5.6181088926747296E-4</v>
          </cell>
          <cell r="P300">
            <v>1.7742762690241332E-3</v>
          </cell>
        </row>
        <row r="301">
          <cell r="B301" t="str">
            <v>RHES-SHSTG-CHPWOD</v>
          </cell>
          <cell r="C301" t="str">
            <v>VAR_fout</v>
          </cell>
          <cell r="D301" t="str">
            <v>RHES_LTH_CHPWOD</v>
          </cell>
          <cell r="E301">
            <v>3.3834898417963276E-5</v>
          </cell>
          <cell r="F301">
            <v>2.6325777191824104E-5</v>
          </cell>
          <cell r="G301">
            <v>3.615338014400333E-5</v>
          </cell>
          <cell r="H301">
            <v>2.0739741495746355E-4</v>
          </cell>
          <cell r="I301">
            <v>2.6474881269575936E-4</v>
          </cell>
          <cell r="J301">
            <v>3.6293474076697747E-4</v>
          </cell>
          <cell r="K301">
            <v>4.3615547658983945E-4</v>
          </cell>
          <cell r="L301">
            <v>8.6529173597134411E-4</v>
          </cell>
          <cell r="M301">
            <v>7.0152927652843535E-4</v>
          </cell>
          <cell r="N301">
            <v>1.0046761068969114E-3</v>
          </cell>
          <cell r="O301">
            <v>5.6181088926747253E-4</v>
          </cell>
          <cell r="P301">
            <v>1.7742762690241313E-3</v>
          </cell>
        </row>
        <row r="302">
          <cell r="B302" t="str">
            <v>RHES-SHSTG-CHPWOD</v>
          </cell>
          <cell r="C302" t="str">
            <v>VAR_fin</v>
          </cell>
          <cell r="D302" t="str">
            <v>AUX_RES-CHPWOD_IN</v>
          </cell>
          <cell r="E302">
            <v>2.6959956492541757E-5</v>
          </cell>
          <cell r="F302">
            <v>1.2288875229564996E-5</v>
          </cell>
          <cell r="G302">
            <v>2.89741436266888E-5</v>
          </cell>
          <cell r="H302">
            <v>2.5904393640915056E-4</v>
          </cell>
          <cell r="I302">
            <v>3.2083889564887234E-4</v>
          </cell>
          <cell r="J302">
            <v>4.2703455633565329E-4</v>
          </cell>
          <cell r="K302">
            <v>4.987362749590944E-4</v>
          </cell>
          <cell r="L302">
            <v>9.6211679038722111E-4</v>
          </cell>
          <cell r="M302">
            <v>7.7945812895451494E-4</v>
          </cell>
          <cell r="N302">
            <v>1.1167114454687414E-3</v>
          </cell>
          <cell r="O302">
            <v>6.2423304530606399E-4</v>
          </cell>
          <cell r="P302">
            <v>1.972070993992677E-3</v>
          </cell>
        </row>
        <row r="303">
          <cell r="B303" t="str">
            <v>RHES-SHSTG-CHPWOD</v>
          </cell>
          <cell r="C303" t="str">
            <v>VAR_fin</v>
          </cell>
          <cell r="D303" t="str">
            <v>RHES_LTH_CHPWOD</v>
          </cell>
          <cell r="E303">
            <v>2.6959956492541757E-5</v>
          </cell>
          <cell r="F303">
            <v>1.2288875229564996E-5</v>
          </cell>
          <cell r="G303">
            <v>2.89741436266888E-5</v>
          </cell>
          <cell r="H303">
            <v>2.5904393640915056E-4</v>
          </cell>
          <cell r="I303">
            <v>3.2083889564887234E-4</v>
          </cell>
          <cell r="J303">
            <v>4.2703455633565329E-4</v>
          </cell>
          <cell r="K303">
            <v>4.987362749590944E-4</v>
          </cell>
          <cell r="L303">
            <v>9.6211679038722111E-4</v>
          </cell>
          <cell r="M303">
            <v>7.7945812895451494E-4</v>
          </cell>
          <cell r="N303">
            <v>1.1167114454687414E-3</v>
          </cell>
          <cell r="O303">
            <v>6.2423304530606399E-4</v>
          </cell>
          <cell r="P303">
            <v>1.972070993992677E-3</v>
          </cell>
        </row>
        <row r="304">
          <cell r="B304" t="str">
            <v>RHES-SHSTG-CHPWOD</v>
          </cell>
          <cell r="C304" t="str">
            <v>VAR_ncap</v>
          </cell>
          <cell r="D304" t="str">
            <v>-</v>
          </cell>
          <cell r="E304">
            <v>3.2463569868777797E-4</v>
          </cell>
          <cell r="F304">
            <v>7.4829428783058897E-6</v>
          </cell>
          <cell r="G304">
            <v>1.3381308112949901E-5</v>
          </cell>
          <cell r="H304">
            <v>1.14763968835074E-5</v>
          </cell>
          <cell r="I304">
            <v>3.7439898275979402E-4</v>
          </cell>
          <cell r="J304">
            <v>1.57482369434991E-4</v>
          </cell>
          <cell r="K304">
            <v>2.57508303628155E-5</v>
          </cell>
          <cell r="L304">
            <v>6.0662177669672398E-4</v>
          </cell>
          <cell r="M304">
            <v>1.39763390438737E-5</v>
          </cell>
          <cell r="N304">
            <v>4.4449413563339501E-4</v>
          </cell>
          <cell r="O304">
            <v>2.49109270710168E-4</v>
          </cell>
          <cell r="P304">
            <v>1.0815032799782801E-3</v>
          </cell>
        </row>
        <row r="305">
          <cell r="B305" t="str">
            <v>RHES-SHSTG-CHPWOD</v>
          </cell>
          <cell r="C305" t="str">
            <v>VAR_cap</v>
          </cell>
          <cell r="D305" t="str">
            <v>-</v>
          </cell>
          <cell r="E305">
            <v>3.2463569868777797E-4</v>
          </cell>
          <cell r="F305">
            <v>3.3128333564066287E-4</v>
          </cell>
          <cell r="G305">
            <v>3.4245321184569896E-4</v>
          </cell>
          <cell r="H305">
            <v>3.5035137389855756E-4</v>
          </cell>
          <cell r="I305">
            <v>4.7845349610892368E-4</v>
          </cell>
          <cell r="J305">
            <v>5.3814180914954078E-4</v>
          </cell>
          <cell r="K305">
            <v>5.5232715498426351E-4</v>
          </cell>
          <cell r="L305">
            <v>7.8416565190728995E-4</v>
          </cell>
          <cell r="M305">
            <v>6.5555128809640457E-4</v>
          </cell>
          <cell r="N305">
            <v>1.0567641006145299E-3</v>
          </cell>
          <cell r="O305">
            <v>7.9902548185938809E-4</v>
          </cell>
          <cell r="P305">
            <v>1.7673191293272974E-3</v>
          </cell>
        </row>
        <row r="306">
          <cell r="B306" t="str">
            <v>ENUC_GOE_EXT</v>
          </cell>
          <cell r="C306" t="str">
            <v>VAR_fout</v>
          </cell>
          <cell r="D306" t="str">
            <v>ELC</v>
          </cell>
          <cell r="E306"/>
          <cell r="F306"/>
          <cell r="G306">
            <v>26.862919171822057</v>
          </cell>
          <cell r="H306">
            <v>28.746140080795225</v>
          </cell>
          <cell r="I306">
            <v>29.45729596196739</v>
          </cell>
          <cell r="J306"/>
          <cell r="K306"/>
          <cell r="L306"/>
        </row>
        <row r="307">
          <cell r="B307" t="str">
            <v>ENUC_GOE_EXT</v>
          </cell>
          <cell r="C307" t="str">
            <v>VAR_fin</v>
          </cell>
          <cell r="D307" t="str">
            <v>URN</v>
          </cell>
          <cell r="E307"/>
          <cell r="F307"/>
          <cell r="G307">
            <v>81.015059076050548</v>
          </cell>
          <cell r="H307">
            <v>86.694607609768852</v>
          </cell>
          <cell r="I307">
            <v>88.839360953846139</v>
          </cell>
          <cell r="J307"/>
          <cell r="K307"/>
          <cell r="L307"/>
        </row>
        <row r="308">
          <cell r="B308" t="str">
            <v>ENUC_GOE_EXT</v>
          </cell>
          <cell r="C308" t="str">
            <v>VAR_ncap</v>
          </cell>
          <cell r="D308" t="str">
            <v>-</v>
          </cell>
          <cell r="E308"/>
          <cell r="F308"/>
          <cell r="G308">
            <v>1.0012611043695301</v>
          </cell>
          <cell r="H308"/>
          <cell r="I308"/>
          <cell r="J308"/>
          <cell r="K308"/>
          <cell r="L308"/>
        </row>
        <row r="309">
          <cell r="B309" t="str">
            <v>ENUC_GOE_EXT</v>
          </cell>
          <cell r="C309" t="str">
            <v>VAR_cap</v>
          </cell>
          <cell r="D309" t="str">
            <v>-</v>
          </cell>
          <cell r="E309"/>
          <cell r="F309"/>
          <cell r="G309">
            <v>1.0012611043695301</v>
          </cell>
          <cell r="H309">
            <v>1.0012610802091837</v>
          </cell>
          <cell r="I309">
            <v>1.0012610664260782</v>
          </cell>
          <cell r="J309"/>
          <cell r="K309"/>
          <cell r="L309"/>
        </row>
        <row r="310">
          <cell r="B310" t="str">
            <v>ESOL-PV_A</v>
          </cell>
          <cell r="C310" t="str">
            <v>VAR_fout</v>
          </cell>
          <cell r="D310" t="str">
            <v>ELC35</v>
          </cell>
          <cell r="E310"/>
          <cell r="F310"/>
          <cell r="G310"/>
          <cell r="H310">
            <v>0.34128004544609675</v>
          </cell>
          <cell r="I310">
            <v>1.2719937346515795</v>
          </cell>
          <cell r="J310">
            <v>10.799998236379277</v>
          </cell>
          <cell r="K310">
            <v>14.399982284785771</v>
          </cell>
          <cell r="L310">
            <v>17.999930175424453</v>
          </cell>
          <cell r="M310">
            <v>17.658649855490658</v>
          </cell>
          <cell r="N310">
            <v>16.727936120916755</v>
          </cell>
          <cell r="O310">
            <v>6.7409584320163987</v>
          </cell>
          <cell r="P310">
            <v>4.2681263269383853</v>
          </cell>
        </row>
        <row r="311">
          <cell r="B311" t="str">
            <v>ESOL-PV_A</v>
          </cell>
          <cell r="C311" t="str">
            <v>VAR_fin</v>
          </cell>
          <cell r="D311" t="str">
            <v>SOL</v>
          </cell>
          <cell r="E311"/>
          <cell r="F311"/>
          <cell r="G311"/>
          <cell r="H311">
            <v>0.34128004544609675</v>
          </cell>
          <cell r="I311">
            <v>1.2719937346515795</v>
          </cell>
          <cell r="J311">
            <v>10.799998236379277</v>
          </cell>
          <cell r="K311">
            <v>14.399982284785771</v>
          </cell>
          <cell r="L311">
            <v>17.999930175424453</v>
          </cell>
          <cell r="M311">
            <v>17.658649855490658</v>
          </cell>
          <cell r="N311">
            <v>16.727936120916755</v>
          </cell>
          <cell r="O311">
            <v>6.7409584320163987</v>
          </cell>
          <cell r="P311">
            <v>4.2681263269383853</v>
          </cell>
        </row>
        <row r="312">
          <cell r="B312" t="str">
            <v>ESOL-PV_A</v>
          </cell>
          <cell r="C312" t="str">
            <v>VAR_fin</v>
          </cell>
          <cell r="D312" t="str">
            <v>SOLPVC</v>
          </cell>
          <cell r="E312"/>
          <cell r="F312"/>
          <cell r="G312"/>
          <cell r="H312">
            <v>0.34128004544609702</v>
          </cell>
          <cell r="I312">
            <v>1.2719937346515799</v>
          </cell>
          <cell r="J312">
            <v>10.799998236379301</v>
          </cell>
          <cell r="K312">
            <v>14.3999822847858</v>
          </cell>
          <cell r="L312">
            <v>17.999930175424399</v>
          </cell>
          <cell r="M312">
            <v>17.658649855490701</v>
          </cell>
          <cell r="N312">
            <v>16.727936120916699</v>
          </cell>
          <cell r="O312">
            <v>6.7409584320164004</v>
          </cell>
          <cell r="P312">
            <v>4.26812632693838</v>
          </cell>
        </row>
        <row r="313">
          <cell r="B313" t="str">
            <v>ESOL-PV_A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>
            <v>0.18449524255777899</v>
          </cell>
          <cell r="I313">
            <v>1.7493365898928199</v>
          </cell>
          <cell r="J313">
            <v>5.7886555932433602E-2</v>
          </cell>
          <cell r="K313">
            <v>0.619066154130816</v>
          </cell>
          <cell r="L313">
            <v>2.5339357585973202E-8</v>
          </cell>
          <cell r="M313">
            <v>3.5296754342281398E-8</v>
          </cell>
          <cell r="N313">
            <v>3.7199976767839498E-7</v>
          </cell>
          <cell r="O313">
            <v>7.4767959020025302E-7</v>
          </cell>
        </row>
        <row r="314">
          <cell r="B314" t="str">
            <v>ESOL-PV_A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>
            <v>4.9500672094076402E-2</v>
          </cell>
          <cell r="I314">
            <v>0.18449524255777899</v>
          </cell>
          <cell r="J314">
            <v>1.5664765052761001</v>
          </cell>
          <cell r="K314">
            <v>2.0886331760902199</v>
          </cell>
          <cell r="L314">
            <v>2.6107845425138398</v>
          </cell>
          <cell r="M314">
            <v>2.5612838975373302</v>
          </cell>
          <cell r="N314">
            <v>2.4262893605921798</v>
          </cell>
          <cell r="O314">
            <v>0.97773691651121097</v>
          </cell>
          <cell r="P314">
            <v>0.61906733444628603</v>
          </cell>
        </row>
        <row r="315">
          <cell r="B315" t="str">
            <v>G-INTC-IND</v>
          </cell>
          <cell r="C315" t="str">
            <v>VAR_fout</v>
          </cell>
          <cell r="D315" t="str">
            <v>ELC35</v>
          </cell>
          <cell r="E315">
            <v>1.1328477973245803E-3</v>
          </cell>
          <cell r="F315">
            <v>4.1125994953232015E-4</v>
          </cell>
          <cell r="G315">
            <v>4.5551191225064972E-4</v>
          </cell>
          <cell r="H315">
            <v>1.9366314510413732E-4</v>
          </cell>
          <cell r="I315">
            <v>4.8987685097946537E-4</v>
          </cell>
          <cell r="J315">
            <v>3.3003470591869014E-4</v>
          </cell>
          <cell r="K315">
            <v>4.3986238929395738E-4</v>
          </cell>
          <cell r="L315">
            <v>8.0845152335875419E-4</v>
          </cell>
          <cell r="M315">
            <v>5.0356325973971851E-4</v>
          </cell>
          <cell r="N315">
            <v>1.0121248277991991E-3</v>
          </cell>
          <cell r="O315">
            <v>7.8676745643145487E-4</v>
          </cell>
          <cell r="P315">
            <v>1.7793867352306452E-3</v>
          </cell>
        </row>
        <row r="316">
          <cell r="B316" t="str">
            <v>G-INTC-IND</v>
          </cell>
          <cell r="C316" t="str">
            <v>VAR_fout</v>
          </cell>
          <cell r="D316" t="str">
            <v>ITOT_ELC</v>
          </cell>
          <cell r="E316">
            <v>55.814847923764766</v>
          </cell>
          <cell r="F316">
            <v>57.480496425909315</v>
          </cell>
          <cell r="G316">
            <v>52.932487773988946</v>
          </cell>
          <cell r="H316">
            <v>60.844885806408911</v>
          </cell>
          <cell r="I316">
            <v>62.037358087409189</v>
          </cell>
          <cell r="J316">
            <v>54.533931446493249</v>
          </cell>
          <cell r="K316">
            <v>55.444334834632656</v>
          </cell>
          <cell r="L316">
            <v>57.364684615219119</v>
          </cell>
          <cell r="M316">
            <v>56.39222044365372</v>
          </cell>
          <cell r="N316">
            <v>56.878374891752259</v>
          </cell>
          <cell r="O316">
            <v>52.88099066299614</v>
          </cell>
          <cell r="P316">
            <v>52.149553371886611</v>
          </cell>
        </row>
        <row r="317">
          <cell r="B317" t="str">
            <v>G-INTC-IND</v>
          </cell>
          <cell r="C317" t="str">
            <v>VAR_fout</v>
          </cell>
          <cell r="D317" t="str">
            <v>ELC13</v>
          </cell>
          <cell r="E317">
            <v>1.0568793941312406E-3</v>
          </cell>
          <cell r="F317">
            <v>2.9159008546090874E-4</v>
          </cell>
          <cell r="G317">
            <v>3.205530044237281E-4</v>
          </cell>
          <cell r="H317">
            <v>1.5424720100615599E-4</v>
          </cell>
          <cell r="I317">
            <v>3.449741437726115E-4</v>
          </cell>
          <cell r="J317">
            <v>2.5960867675035523E-4</v>
          </cell>
          <cell r="K317">
            <v>3.2511079439527459E-4</v>
          </cell>
          <cell r="L317">
            <v>6.3267188792397503E-4</v>
          </cell>
          <cell r="M317">
            <v>3.9820289822074735E-4</v>
          </cell>
          <cell r="N317">
            <v>7.9251029095011238E-4</v>
          </cell>
          <cell r="O317">
            <v>6.0369189972211913E-4</v>
          </cell>
          <cell r="P317">
            <v>1.3935755211967635E-3</v>
          </cell>
        </row>
        <row r="318">
          <cell r="B318" t="str">
            <v>G-INTC-IND</v>
          </cell>
          <cell r="C318" t="str">
            <v>VAR_fin</v>
          </cell>
          <cell r="D318" t="str">
            <v>ELC3</v>
          </cell>
          <cell r="E318">
            <v>25.748751293864945</v>
          </cell>
          <cell r="F318">
            <v>57.480248390050441</v>
          </cell>
          <cell r="G318">
            <v>52.932238561626278</v>
          </cell>
          <cell r="H318">
            <v>27.87672100992711</v>
          </cell>
          <cell r="I318">
            <v>62.037061767958029</v>
          </cell>
          <cell r="J318">
            <v>24.769422453924147</v>
          </cell>
          <cell r="K318">
            <v>55.181837973770861</v>
          </cell>
          <cell r="L318">
            <v>25.887821748690939</v>
          </cell>
          <cell r="M318">
            <v>56.070943185782696</v>
          </cell>
          <cell r="N318">
            <v>56.534171445924478</v>
          </cell>
          <cell r="O318">
            <v>52.567344416106494</v>
          </cell>
          <cell r="P318">
            <v>51.839761937632062</v>
          </cell>
        </row>
        <row r="319">
          <cell r="B319" t="str">
            <v>G-INTC-IND</v>
          </cell>
          <cell r="C319" t="str">
            <v>VAR_fin</v>
          </cell>
          <cell r="D319" t="str">
            <v>ELC5</v>
          </cell>
          <cell r="E319">
            <v>30.068283934411216</v>
          </cell>
          <cell r="F319">
            <v>9.4916065828714712E-4</v>
          </cell>
          <cell r="G319">
            <v>1.023528219595478E-3</v>
          </cell>
          <cell r="H319">
            <v>32.968510373269922</v>
          </cell>
          <cell r="I319">
            <v>1.1285869284253965E-3</v>
          </cell>
          <cell r="J319">
            <v>29.765098635951833</v>
          </cell>
          <cell r="K319">
            <v>0.26325128915440188</v>
          </cell>
          <cell r="L319">
            <v>31.478303989939477</v>
          </cell>
          <cell r="M319">
            <v>0.32217297491506441</v>
          </cell>
          <cell r="N319">
            <v>0.34599279679205458</v>
          </cell>
          <cell r="O319">
            <v>0.31503201026229299</v>
          </cell>
          <cell r="P319">
            <v>0.31295894330650897</v>
          </cell>
        </row>
        <row r="320">
          <cell r="B320" t="str">
            <v>G-INTC-IND</v>
          </cell>
          <cell r="C320" t="str">
            <v>VAR_ncap</v>
          </cell>
          <cell r="D320" t="str">
            <v>-</v>
          </cell>
          <cell r="E320">
            <v>7.1100926994878993E-8</v>
          </cell>
          <cell r="F320">
            <v>7.3896225955373104E-8</v>
          </cell>
          <cell r="G320">
            <v>8.2364794978435502E-8</v>
          </cell>
          <cell r="H320">
            <v>8.9528071719222596E-8</v>
          </cell>
          <cell r="I320">
            <v>1.04067336314109E-7</v>
          </cell>
          <cell r="J320">
            <v>1.1067271666926499E-7</v>
          </cell>
          <cell r="K320">
            <v>1.4941392513444399E-7</v>
          </cell>
          <cell r="L320">
            <v>1.056015023187E-7</v>
          </cell>
          <cell r="M320">
            <v>1.64001660887649E-7</v>
          </cell>
          <cell r="N320">
            <v>5.2491975086196996E-7</v>
          </cell>
          <cell r="O320">
            <v>1.1304587342050199E-6</v>
          </cell>
        </row>
        <row r="321">
          <cell r="B321" t="str">
            <v>G-INTC-IND</v>
          </cell>
          <cell r="C321" t="str">
            <v>VAR_cap</v>
          </cell>
          <cell r="D321" t="str">
            <v>-</v>
          </cell>
          <cell r="E321">
            <v>4.4927373631622096</v>
          </cell>
          <cell r="F321">
            <v>4.4927373862797637</v>
          </cell>
          <cell r="G321">
            <v>4.4927375081593626</v>
          </cell>
          <cell r="H321">
            <v>4.4927376397815486</v>
          </cell>
          <cell r="I321">
            <v>4.4927377051135045</v>
          </cell>
          <cell r="J321">
            <v>4.4927378267562181</v>
          </cell>
          <cell r="K321">
            <v>4.4927379667334444</v>
          </cell>
          <cell r="L321">
            <v>4.4927380442062077</v>
          </cell>
          <cell r="M321">
            <v>4.4927382400396754</v>
          </cell>
          <cell r="N321">
            <v>4.4927384402194299</v>
          </cell>
          <cell r="O321">
            <v>4.4927393830325713</v>
          </cell>
          <cell r="P321">
            <v>4.4927399691878556</v>
          </cell>
        </row>
        <row r="322">
          <cell r="B322" t="str">
            <v>D-IH2R</v>
          </cell>
          <cell r="C322" t="str">
            <v>VAR_fout</v>
          </cell>
          <cell r="D322" t="str">
            <v>IH2</v>
          </cell>
          <cell r="E322"/>
          <cell r="F322"/>
          <cell r="G322"/>
          <cell r="H322"/>
          <cell r="I322">
            <v>9.746728746208154</v>
          </cell>
          <cell r="J322">
            <v>9.5210347670819626</v>
          </cell>
          <cell r="K322">
            <v>8.2350332291584643</v>
          </cell>
          <cell r="L322">
            <v>8.6205556307627322</v>
          </cell>
          <cell r="M322">
            <v>1.3246459720837893</v>
          </cell>
          <cell r="N322">
            <v>0.30974235572181291</v>
          </cell>
          <cell r="O322">
            <v>5.9669538938521158E-2</v>
          </cell>
          <cell r="P322">
            <v>1.0216255350498934E-2</v>
          </cell>
        </row>
        <row r="323">
          <cell r="B323" t="str">
            <v>D-IH2R</v>
          </cell>
          <cell r="C323" t="str">
            <v>VAR_fin</v>
          </cell>
          <cell r="D323" t="str">
            <v>H2</v>
          </cell>
          <cell r="E323"/>
          <cell r="F323"/>
          <cell r="G323"/>
          <cell r="H323"/>
          <cell r="I323">
            <v>9.746728746208154</v>
          </cell>
          <cell r="J323">
            <v>9.5210347670819626</v>
          </cell>
          <cell r="K323">
            <v>8.2350332291584643</v>
          </cell>
          <cell r="L323">
            <v>8.6205556307627322</v>
          </cell>
          <cell r="M323">
            <v>1.3246459720837893</v>
          </cell>
          <cell r="N323">
            <v>0.30974235572181291</v>
          </cell>
          <cell r="O323">
            <v>5.9669538938521158E-2</v>
          </cell>
          <cell r="P323">
            <v>1.0216255350498934E-2</v>
          </cell>
        </row>
        <row r="324">
          <cell r="B324" t="str">
            <v>D-IH2R</v>
          </cell>
          <cell r="C324" t="str">
            <v>VAR_ncap</v>
          </cell>
          <cell r="D324" t="str">
            <v>-</v>
          </cell>
          <cell r="E324"/>
          <cell r="F324"/>
          <cell r="G324"/>
          <cell r="H324">
            <v>1.10332884910688E-7</v>
          </cell>
          <cell r="I324">
            <v>0.355389363608</v>
          </cell>
          <cell r="J324">
            <v>0.32544895066968199</v>
          </cell>
          <cell r="K324">
            <v>0.303730550268419</v>
          </cell>
          <cell r="L324">
            <v>4.2976468472763799E-7</v>
          </cell>
          <cell r="M324">
            <v>2.6345639361685398E-6</v>
          </cell>
          <cell r="N324">
            <v>1.09148186993747E-2</v>
          </cell>
          <cell r="O324">
            <v>1.7553048121106199E-4</v>
          </cell>
          <cell r="P324">
            <v>2.4319133360437399E-4</v>
          </cell>
        </row>
        <row r="325">
          <cell r="B325" t="str">
            <v>D-IH2R</v>
          </cell>
          <cell r="C325" t="str">
            <v>VAR_cap</v>
          </cell>
          <cell r="D325" t="str">
            <v>-</v>
          </cell>
          <cell r="E325"/>
          <cell r="F325"/>
          <cell r="G325"/>
          <cell r="H325">
            <v>1.10332884910688E-7</v>
          </cell>
          <cell r="I325">
            <v>0.35538944737075401</v>
          </cell>
          <cell r="J325">
            <v>0.40007962877751901</v>
          </cell>
          <cell r="K325">
            <v>0.303730550268419</v>
          </cell>
          <cell r="L325">
            <v>0.303730980033104</v>
          </cell>
          <cell r="M325">
            <v>4.66722026558875E-2</v>
          </cell>
          <cell r="N325">
            <v>1.0916818813219801E-2</v>
          </cell>
          <cell r="O325">
            <v>2.1087841612902002E-3</v>
          </cell>
          <cell r="P325">
            <v>4.1872181481543598E-4</v>
          </cell>
        </row>
        <row r="326">
          <cell r="B326" t="str">
            <v>ESOL-PV_E</v>
          </cell>
          <cell r="C326" t="str">
            <v>VAR_fout</v>
          </cell>
          <cell r="D326" t="str">
            <v>CELC_E</v>
          </cell>
          <cell r="E326"/>
          <cell r="F326"/>
          <cell r="G326"/>
          <cell r="H326">
            <v>1.7650408875264622E-7</v>
          </cell>
          <cell r="I326">
            <v>6.2491938375086112E-5</v>
          </cell>
          <cell r="J326">
            <v>12.356975183985684</v>
          </cell>
          <cell r="K326">
            <v>12.357493901715387</v>
          </cell>
          <cell r="L326">
            <v>13.264758756198175</v>
          </cell>
          <cell r="M326">
            <v>13.264756687685626</v>
          </cell>
          <cell r="N326">
            <v>13.26475685316035</v>
          </cell>
          <cell r="O326">
            <v>13.264756638489336</v>
          </cell>
          <cell r="P326">
            <v>13.26475852418902</v>
          </cell>
        </row>
        <row r="327">
          <cell r="B327" t="str">
            <v>ESOL-PV_E</v>
          </cell>
          <cell r="C327" t="str">
            <v>VAR_fin</v>
          </cell>
          <cell r="D327" t="str">
            <v>SOL</v>
          </cell>
          <cell r="E327"/>
          <cell r="F327"/>
          <cell r="G327"/>
          <cell r="H327">
            <v>1.7650408875264622E-7</v>
          </cell>
          <cell r="I327">
            <v>6.2491938375086112E-5</v>
          </cell>
          <cell r="J327">
            <v>12.356975183985684</v>
          </cell>
          <cell r="K327">
            <v>12.357493901715387</v>
          </cell>
          <cell r="L327">
            <v>13.264758756198175</v>
          </cell>
          <cell r="M327">
            <v>13.264756687685626</v>
          </cell>
          <cell r="N327">
            <v>13.26475685316035</v>
          </cell>
          <cell r="O327">
            <v>13.264756638489336</v>
          </cell>
          <cell r="P327">
            <v>13.26475852418902</v>
          </cell>
        </row>
        <row r="328">
          <cell r="B328" t="str">
            <v>ESOL-PV_E</v>
          </cell>
          <cell r="C328" t="str">
            <v>VAR_fin</v>
          </cell>
          <cell r="D328" t="str">
            <v>SOLPVC</v>
          </cell>
          <cell r="E328"/>
          <cell r="F328"/>
          <cell r="G328"/>
          <cell r="H328">
            <v>1.7650408875264601E-7</v>
          </cell>
          <cell r="I328">
            <v>6.2491938375086099E-5</v>
          </cell>
          <cell r="J328">
            <v>12.3569751839857</v>
          </cell>
          <cell r="K328">
            <v>12.357493901715401</v>
          </cell>
          <cell r="L328">
            <v>13.2647587561982</v>
          </cell>
          <cell r="M328">
            <v>13.264756687685599</v>
          </cell>
          <cell r="N328">
            <v>13.2647568531603</v>
          </cell>
          <cell r="O328">
            <v>13.264756638489301</v>
          </cell>
          <cell r="P328">
            <v>13.264758524189</v>
          </cell>
        </row>
        <row r="329">
          <cell r="B329" t="str">
            <v>ESOL-PV_E</v>
          </cell>
          <cell r="C329" t="str">
            <v>VAR_ncap</v>
          </cell>
          <cell r="D329" t="str">
            <v>-</v>
          </cell>
          <cell r="E329"/>
          <cell r="F329"/>
          <cell r="G329"/>
          <cell r="H329">
            <v>1.4462450943509701E-7</v>
          </cell>
          <cell r="I329">
            <v>1.7875719398377699E-5</v>
          </cell>
          <cell r="J329">
            <v>3.5621376453662901</v>
          </cell>
          <cell r="K329">
            <v>1.49674397506275E-4</v>
          </cell>
          <cell r="L329">
            <v>0.26153799731585098</v>
          </cell>
          <cell r="M329">
            <v>1.0889922600828E-7</v>
          </cell>
          <cell r="N329">
            <v>1.2513589342251999E-7</v>
          </cell>
          <cell r="O329">
            <v>0.55766730548545496</v>
          </cell>
          <cell r="P329">
            <v>3.0044887806112999</v>
          </cell>
        </row>
        <row r="330">
          <cell r="B330" t="str">
            <v>ESOL-PV_E</v>
          </cell>
          <cell r="C330" t="str">
            <v>VAR_cap</v>
          </cell>
          <cell r="D330" t="str">
            <v>-</v>
          </cell>
          <cell r="E330"/>
          <cell r="F330"/>
          <cell r="G330"/>
          <cell r="H330">
            <v>1.4462450943509701E-7</v>
          </cell>
          <cell r="I330">
            <v>1.8020343907812801E-5</v>
          </cell>
          <cell r="J330">
            <v>3.5621556657102</v>
          </cell>
          <cell r="K330">
            <v>3.5623053401077001</v>
          </cell>
          <cell r="L330">
            <v>3.8238433374235501</v>
          </cell>
          <cell r="M330">
            <v>3.8238434075195502</v>
          </cell>
          <cell r="N330">
            <v>3.8238434268341601</v>
          </cell>
          <cell r="O330">
            <v>3.8238434821272</v>
          </cell>
          <cell r="P330">
            <v>3.8238439918452301</v>
          </cell>
        </row>
        <row r="331">
          <cell r="B331" t="str">
            <v>EWSTINC</v>
          </cell>
          <cell r="C331" t="str">
            <v>VAR_fout</v>
          </cell>
          <cell r="D331" t="str">
            <v>ELC35</v>
          </cell>
          <cell r="E331">
            <v>6.5070002179724451</v>
          </cell>
          <cell r="F331">
            <v>7.3452678894354682</v>
          </cell>
          <cell r="G331">
            <v>8.147481583583545</v>
          </cell>
          <cell r="H331">
            <v>7.3981384899896616</v>
          </cell>
          <cell r="I331">
            <v>7.4918603479536499</v>
          </cell>
          <cell r="J331">
            <v>7.1380226966488092</v>
          </cell>
          <cell r="K331">
            <v>4.7053078221886633</v>
          </cell>
          <cell r="L331">
            <v>5.1263701012091731</v>
          </cell>
          <cell r="M331">
            <v>4.8879831319633551</v>
          </cell>
          <cell r="N331">
            <v>4.6534311915082078</v>
          </cell>
          <cell r="O331">
            <v>4.6534309081158165</v>
          </cell>
          <cell r="P331">
            <v>4.6534315827802333</v>
          </cell>
        </row>
        <row r="332">
          <cell r="B332" t="str">
            <v>EWSTINC</v>
          </cell>
          <cell r="C332" t="str">
            <v>VAR_fout</v>
          </cell>
          <cell r="D332" t="str">
            <v>CO2_E</v>
          </cell>
          <cell r="E332">
            <v>1689.29325300801</v>
          </cell>
          <cell r="F332">
            <v>1906.9173307982501</v>
          </cell>
          <cell r="G332">
            <v>2115.18137499668</v>
          </cell>
          <cell r="H332">
            <v>1920.6431561873501</v>
          </cell>
          <cell r="I332">
            <v>1944.9744451091899</v>
          </cell>
          <cell r="J332">
            <v>1853.11405829707</v>
          </cell>
          <cell r="K332">
            <v>1221.55286477397</v>
          </cell>
          <cell r="L332">
            <v>1330.86555006956</v>
          </cell>
          <cell r="M332">
            <v>1268.97750868918</v>
          </cell>
          <cell r="N332">
            <v>1208.0850855728499</v>
          </cell>
          <cell r="O332">
            <v>1208.0850120008799</v>
          </cell>
          <cell r="P332">
            <v>1208.08518715164</v>
          </cell>
        </row>
        <row r="333">
          <cell r="B333" t="str">
            <v>EWSTINC</v>
          </cell>
          <cell r="C333" t="str">
            <v>VAR_fin</v>
          </cell>
          <cell r="D333" t="str">
            <v>EWST</v>
          </cell>
          <cell r="E333">
            <v>18.203591088448349</v>
          </cell>
          <cell r="F333">
            <v>20.548678133601889</v>
          </cell>
          <cell r="G333">
            <v>22.79290274780907</v>
          </cell>
          <cell r="H333">
            <v>20.696585734777468</v>
          </cell>
          <cell r="I333">
            <v>20.958776348159336</v>
          </cell>
          <cell r="J333">
            <v>19.96890149027017</v>
          </cell>
          <cell r="K333">
            <v>13.163285180753997</v>
          </cell>
          <cell r="L333">
            <v>14.341223599887464</v>
          </cell>
          <cell r="M333">
            <v>13.674326602254103</v>
          </cell>
          <cell r="N333">
            <v>13.018158249707483</v>
          </cell>
          <cell r="O333">
            <v>13.018157456906014</v>
          </cell>
          <cell r="P333">
            <v>13.018159344306481</v>
          </cell>
        </row>
        <row r="334">
          <cell r="B334" t="str">
            <v>EWSTINC</v>
          </cell>
          <cell r="C334" t="str">
            <v>VAR_ncap</v>
          </cell>
          <cell r="D334" t="str">
            <v>-</v>
          </cell>
          <cell r="E334"/>
          <cell r="F334">
            <v>6.2567283901344198E-8</v>
          </cell>
          <cell r="G334">
            <v>1.6274143799420901E-7</v>
          </cell>
          <cell r="H334">
            <v>5.4969287151532299E-2</v>
          </cell>
          <cell r="I334">
            <v>0.15249257805873101</v>
          </cell>
          <cell r="J334">
            <v>3.1925340688994202E-7</v>
          </cell>
          <cell r="K334">
            <v>8.2077807215543803E-8</v>
          </cell>
          <cell r="L334">
            <v>1.4971111857515299E-7</v>
          </cell>
          <cell r="M334">
            <v>3.9047147358752601E-7</v>
          </cell>
          <cell r="N334">
            <v>3.2135847432700697E-2</v>
          </cell>
          <cell r="O334">
            <v>0.13212187977936701</v>
          </cell>
          <cell r="P334">
            <v>1.9527643076628898E-2</v>
          </cell>
        </row>
        <row r="335">
          <cell r="B335" t="str">
            <v>EWSTINC</v>
          </cell>
          <cell r="C335" t="str">
            <v>VAR_cap</v>
          </cell>
          <cell r="D335" t="str">
            <v>-</v>
          </cell>
          <cell r="E335">
            <v>0.30394737296416913</v>
          </cell>
          <cell r="F335">
            <v>0.30394702871927515</v>
          </cell>
          <cell r="G335">
            <v>0.3039470449745319</v>
          </cell>
          <cell r="H335">
            <v>0.27599230017633253</v>
          </cell>
          <cell r="I335">
            <v>0.32836233395357717</v>
          </cell>
          <cell r="J335">
            <v>0.30441128078872076</v>
          </cell>
          <cell r="K335">
            <v>0.23307081413398603</v>
          </cell>
          <cell r="L335">
            <v>0.2122099911682423</v>
          </cell>
          <cell r="M335">
            <v>0.19271406955034978</v>
          </cell>
          <cell r="N335">
            <v>0.18462906580857064</v>
          </cell>
          <cell r="O335">
            <v>0.1912680780146134</v>
          </cell>
          <cell r="P335">
            <v>0.1837857609882767</v>
          </cell>
        </row>
        <row r="336">
          <cell r="B336" t="str">
            <v>D-IBIO</v>
          </cell>
          <cell r="C336" t="str">
            <v>VAR_fout</v>
          </cell>
          <cell r="D336" t="str">
            <v>IBIO</v>
          </cell>
          <cell r="E336">
            <v>0.4367258819288507</v>
          </cell>
          <cell r="F336">
            <v>0.55206525305869125</v>
          </cell>
          <cell r="G336">
            <v>0.55206756279188496</v>
          </cell>
          <cell r="H336">
            <v>0.87419123632356599</v>
          </cell>
          <cell r="I336">
            <v>0.87419424756805364</v>
          </cell>
          <cell r="J336">
            <v>0.87419456136686691</v>
          </cell>
          <cell r="K336">
            <v>0.87419466488650377</v>
          </cell>
          <cell r="L336">
            <v>0.87419523098362772</v>
          </cell>
          <cell r="M336">
            <v>0.87419498109703553</v>
          </cell>
          <cell r="N336">
            <v>0.87419598413138422</v>
          </cell>
          <cell r="O336">
            <v>0.87419613120091355</v>
          </cell>
          <cell r="P336">
            <v>0.87419954902566543</v>
          </cell>
        </row>
        <row r="337">
          <cell r="B337" t="str">
            <v>D-IBIO</v>
          </cell>
          <cell r="C337" t="str">
            <v>VAR_fin</v>
          </cell>
          <cell r="D337" t="str">
            <v>BIO</v>
          </cell>
          <cell r="E337">
            <v>0.4367258819288507</v>
          </cell>
          <cell r="F337">
            <v>0.55206525305869125</v>
          </cell>
          <cell r="G337">
            <v>0.55206756279188496</v>
          </cell>
          <cell r="H337">
            <v>0.87419123632356599</v>
          </cell>
          <cell r="I337">
            <v>0.87419424756805364</v>
          </cell>
          <cell r="J337">
            <v>0.87419456136686691</v>
          </cell>
          <cell r="K337">
            <v>0.87419466488650377</v>
          </cell>
          <cell r="L337">
            <v>0.87419523098362772</v>
          </cell>
          <cell r="M337">
            <v>0.87419498109703553</v>
          </cell>
          <cell r="N337">
            <v>0.87419598413138422</v>
          </cell>
          <cell r="O337">
            <v>0.87419613120091355</v>
          </cell>
          <cell r="P337">
            <v>0.87419954902566543</v>
          </cell>
        </row>
        <row r="338">
          <cell r="B338" t="str">
            <v>D-EWOD</v>
          </cell>
          <cell r="C338" t="str">
            <v>VAR_fout</v>
          </cell>
          <cell r="D338" t="str">
            <v>EWOD</v>
          </cell>
          <cell r="E338">
            <v>3.182161840556363</v>
          </cell>
          <cell r="F338">
            <v>1.6577514824098432</v>
          </cell>
          <cell r="G338">
            <v>4.8706173137619437</v>
          </cell>
          <cell r="H338">
            <v>5.1478347567659828</v>
          </cell>
          <cell r="I338">
            <v>5.7738677325709977</v>
          </cell>
          <cell r="J338">
            <v>6.1692687810345452</v>
          </cell>
          <cell r="K338">
            <v>4.7805421252355478</v>
          </cell>
          <cell r="L338">
            <v>5.1348780041094688</v>
          </cell>
          <cell r="M338">
            <v>6.6597481534441627</v>
          </cell>
          <cell r="N338">
            <v>6.409568715722636</v>
          </cell>
          <cell r="O338">
            <v>6.1316680380038848</v>
          </cell>
          <cell r="P338">
            <v>6.7787246938015402</v>
          </cell>
        </row>
        <row r="339">
          <cell r="B339" t="str">
            <v>D-EWOD</v>
          </cell>
          <cell r="C339" t="str">
            <v>VAR_fin</v>
          </cell>
          <cell r="D339" t="str">
            <v>WOD</v>
          </cell>
          <cell r="E339">
            <v>3.182161840556363</v>
          </cell>
          <cell r="F339">
            <v>1.6577514824098432</v>
          </cell>
          <cell r="G339">
            <v>4.8706173137619437</v>
          </cell>
          <cell r="H339">
            <v>5.1478347567659828</v>
          </cell>
          <cell r="I339">
            <v>5.7738677325709977</v>
          </cell>
          <cell r="J339">
            <v>6.1692687810345452</v>
          </cell>
          <cell r="K339">
            <v>4.7805421252355478</v>
          </cell>
          <cell r="L339">
            <v>5.1348780041094688</v>
          </cell>
          <cell r="M339">
            <v>6.6597481534441627</v>
          </cell>
          <cell r="N339">
            <v>6.409568715722636</v>
          </cell>
          <cell r="O339">
            <v>6.1316680380038848</v>
          </cell>
          <cell r="P339">
            <v>6.7787246938015402</v>
          </cell>
        </row>
        <row r="340">
          <cell r="B340" t="str">
            <v>HPLWOD</v>
          </cell>
          <cell r="C340" t="str">
            <v>VAR_fout</v>
          </cell>
          <cell r="D340" t="str">
            <v>LTH</v>
          </cell>
          <cell r="E340">
            <v>1.2853965201401321</v>
          </cell>
          <cell r="F340">
            <v>1.1600705099461781</v>
          </cell>
          <cell r="G340">
            <v>2.4769606050171391</v>
          </cell>
          <cell r="H340">
            <v>3.4247468181447269</v>
          </cell>
          <cell r="I340">
            <v>3.8320285168081623</v>
          </cell>
          <cell r="J340">
            <v>2.9651518167610553</v>
          </cell>
          <cell r="K340">
            <v>2.294376757513426</v>
          </cell>
          <cell r="L340">
            <v>1.7753468062377811</v>
          </cell>
          <cell r="M340">
            <v>1.3737280310992142</v>
          </cell>
          <cell r="N340">
            <v>1.0629657377204187</v>
          </cell>
          <cell r="O340">
            <v>0.8225024754458361</v>
          </cell>
          <cell r="P340">
            <v>1.1908593381423891</v>
          </cell>
        </row>
        <row r="341">
          <cell r="B341" t="str">
            <v>HPLWOD</v>
          </cell>
          <cell r="C341" t="str">
            <v>VAR_fin</v>
          </cell>
          <cell r="D341" t="str">
            <v>EWOD</v>
          </cell>
          <cell r="E341">
            <v>1.8362807430573322</v>
          </cell>
          <cell r="F341">
            <v>1.657243585637397</v>
          </cell>
          <cell r="G341">
            <v>3.5385151500244838</v>
          </cell>
          <cell r="H341">
            <v>4.8924954544924679</v>
          </cell>
          <cell r="I341">
            <v>5.4743264525830897</v>
          </cell>
          <cell r="J341">
            <v>4.2359311668015049</v>
          </cell>
          <cell r="K341">
            <v>3.2776810821620339</v>
          </cell>
          <cell r="L341">
            <v>2.5362097231968299</v>
          </cell>
          <cell r="M341">
            <v>1.9624686158560205</v>
          </cell>
          <cell r="N341">
            <v>1.5185224824577404</v>
          </cell>
          <cell r="O341">
            <v>1.1750035363511937</v>
          </cell>
          <cell r="P341">
            <v>1.701227625917699</v>
          </cell>
        </row>
        <row r="342">
          <cell r="B342" t="str">
            <v>HPLWOD</v>
          </cell>
          <cell r="C342" t="str">
            <v>VAR_ncap</v>
          </cell>
          <cell r="D342" t="str">
            <v>-</v>
          </cell>
          <cell r="E342">
            <v>0.16303950890712601</v>
          </cell>
          <cell r="F342">
            <v>7.6900322326497404E-7</v>
          </cell>
          <cell r="G342">
            <v>0.15113656419878699</v>
          </cell>
          <cell r="H342">
            <v>0.120215496256158</v>
          </cell>
          <cell r="I342">
            <v>5.1659600620572399E-2</v>
          </cell>
          <cell r="J342">
            <v>2.1609189924487498E-6</v>
          </cell>
          <cell r="K342">
            <v>0.186754807515847</v>
          </cell>
          <cell r="L342">
            <v>1.1213745750841499E-5</v>
          </cell>
          <cell r="M342">
            <v>1.71799046686103E-6</v>
          </cell>
          <cell r="N342">
            <v>5.6150949174816898E-6</v>
          </cell>
          <cell r="O342">
            <v>0.14963508826876701</v>
          </cell>
          <cell r="P342">
            <v>4.8248305854843701E-2</v>
          </cell>
        </row>
        <row r="343">
          <cell r="B343" t="str">
            <v>HPLWOD</v>
          </cell>
          <cell r="C343" t="str">
            <v>VAR_cap</v>
          </cell>
          <cell r="D343" t="str">
            <v>-</v>
          </cell>
          <cell r="E343">
            <v>0.16303950890712601</v>
          </cell>
          <cell r="F343">
            <v>0.163040277910349</v>
          </cell>
          <cell r="G343">
            <v>0.31417684210913699</v>
          </cell>
          <cell r="H343">
            <v>0.43439233836529501</v>
          </cell>
          <cell r="I343">
            <v>0.48605193898586702</v>
          </cell>
          <cell r="J343">
            <v>0.39065482174800598</v>
          </cell>
          <cell r="K343">
            <v>0.34729170613280202</v>
          </cell>
          <cell r="L343">
            <v>0.238427782801163</v>
          </cell>
          <cell r="M343">
            <v>0.202451427814101</v>
          </cell>
          <cell r="N343">
            <v>0.186773354346982</v>
          </cell>
          <cell r="O343">
            <v>0.14965363509990201</v>
          </cell>
          <cell r="P343">
            <v>0.197890727208995</v>
          </cell>
        </row>
        <row r="344">
          <cell r="B344" t="str">
            <v>ENGA-GTCC</v>
          </cell>
          <cell r="C344" t="str">
            <v>VAR_fout</v>
          </cell>
          <cell r="D344" t="str">
            <v>ELC13</v>
          </cell>
          <cell r="E344"/>
          <cell r="F344"/>
          <cell r="G344"/>
          <cell r="H344"/>
          <cell r="I344"/>
          <cell r="J344">
            <v>6.6429848956871781E-6</v>
          </cell>
          <cell r="K344">
            <v>4.1595388524422965E-6</v>
          </cell>
          <cell r="L344">
            <v>9.9759132392544564E-5</v>
          </cell>
          <cell r="M344">
            <v>4.4478968527136273E-4</v>
          </cell>
          <cell r="N344">
            <v>6.3859242525107871E-4</v>
          </cell>
          <cell r="O344">
            <v>6.2969524991067114E-4</v>
          </cell>
          <cell r="P344">
            <v>1.0489585793710537E-3</v>
          </cell>
        </row>
        <row r="345">
          <cell r="B345" t="str">
            <v>ENGA-GTCC</v>
          </cell>
          <cell r="C345" t="str">
            <v>VAR_fout</v>
          </cell>
          <cell r="D345" t="str">
            <v>CO2_E</v>
          </cell>
          <cell r="E345"/>
          <cell r="F345"/>
          <cell r="G345"/>
          <cell r="H345"/>
          <cell r="I345"/>
          <cell r="J345">
            <v>6.6033154777630804E-4</v>
          </cell>
          <cell r="K345">
            <v>5.3177957686929096E-4</v>
          </cell>
          <cell r="L345">
            <v>1.3838569730044201E-2</v>
          </cell>
          <cell r="M345">
            <v>4.9038403074995497E-2</v>
          </cell>
          <cell r="N345">
            <v>7.02131756129835E-2</v>
          </cell>
          <cell r="O345">
            <v>6.7936469637031399E-2</v>
          </cell>
          <cell r="P345">
            <v>0.11622862012674499</v>
          </cell>
        </row>
        <row r="346">
          <cell r="B346" t="str">
            <v>ENGA-GTCC</v>
          </cell>
          <cell r="C346" t="str">
            <v>VAR_fin</v>
          </cell>
          <cell r="D346" t="str">
            <v>ENGA</v>
          </cell>
          <cell r="E346"/>
          <cell r="F346"/>
          <cell r="G346"/>
          <cell r="H346"/>
          <cell r="I346"/>
          <cell r="J346">
            <v>1.1708006166246598E-5</v>
          </cell>
          <cell r="K346">
            <v>9.4287159019377781E-6</v>
          </cell>
          <cell r="L346">
            <v>2.4536471152560659E-4</v>
          </cell>
          <cell r="M346">
            <v>8.6947523182616198E-4</v>
          </cell>
          <cell r="N346">
            <v>1.2449144612231113E-3</v>
          </cell>
          <cell r="O346">
            <v>1.2045473339899184E-3</v>
          </cell>
          <cell r="P346">
            <v>2.0607911369990312E-3</v>
          </cell>
        </row>
        <row r="347">
          <cell r="B347" t="str">
            <v>ENGA-GTCC</v>
          </cell>
          <cell r="C347" t="str">
            <v>VAR_fin</v>
          </cell>
          <cell r="D347" t="str">
            <v>GTC</v>
          </cell>
          <cell r="E347"/>
          <cell r="F347"/>
          <cell r="G347"/>
          <cell r="H347"/>
          <cell r="I347"/>
          <cell r="J347">
            <v>1.97345699155086E-6</v>
          </cell>
          <cell r="K347">
            <v>2.4212786910856489E-6</v>
          </cell>
          <cell r="L347">
            <v>5.1122042404251039E-6</v>
          </cell>
          <cell r="M347">
            <v>9.3086347553737549E-5</v>
          </cell>
          <cell r="N347">
            <v>1.2962243741898802E-4</v>
          </cell>
          <cell r="O347">
            <v>1.6565435776182176E-4</v>
          </cell>
          <cell r="P347">
            <v>2.0342301028660826E-4</v>
          </cell>
        </row>
        <row r="348">
          <cell r="B348" t="str">
            <v>ENGA-GTCC</v>
          </cell>
          <cell r="C348" t="str">
            <v>VAR_ncap</v>
          </cell>
          <cell r="D348" t="str">
            <v>-</v>
          </cell>
          <cell r="E348"/>
          <cell r="F348"/>
          <cell r="G348"/>
          <cell r="H348"/>
          <cell r="I348"/>
          <cell r="J348">
            <v>5.1225374272354997E-6</v>
          </cell>
          <cell r="K348">
            <v>5.1585225915901602E-6</v>
          </cell>
          <cell r="L348">
            <v>4.32342190221023E-5</v>
          </cell>
          <cell r="M348">
            <v>8.1685497812313996E-5</v>
          </cell>
          <cell r="N348">
            <v>8.4142109715298599E-7</v>
          </cell>
          <cell r="O348">
            <v>7.6379682246008096E-5</v>
          </cell>
        </row>
        <row r="349">
          <cell r="B349" t="str">
            <v>ENGA-GTCC</v>
          </cell>
          <cell r="C349" t="str">
            <v>VAR_cap</v>
          </cell>
          <cell r="D349" t="str">
            <v>-</v>
          </cell>
          <cell r="E349"/>
          <cell r="F349"/>
          <cell r="G349"/>
          <cell r="H349"/>
          <cell r="I349"/>
          <cell r="J349">
            <v>1.97345699155086E-6</v>
          </cell>
          <cell r="K349">
            <v>2.4212786910856502E-6</v>
          </cell>
          <cell r="L349">
            <v>5.1122042404251395E-6</v>
          </cell>
          <cell r="M349">
            <v>9.3086347553737508E-5</v>
          </cell>
          <cell r="N349">
            <v>1.2962243741898756E-4</v>
          </cell>
          <cell r="O349">
            <v>1.6565435776182157E-4</v>
          </cell>
          <cell r="P349">
            <v>2.0342301028660864E-4</v>
          </cell>
        </row>
        <row r="350">
          <cell r="B350" t="str">
            <v>D-SNGA</v>
          </cell>
          <cell r="C350" t="str">
            <v>VAR_fout</v>
          </cell>
          <cell r="D350" t="str">
            <v>CO2</v>
          </cell>
          <cell r="E350">
            <v>1521.84764804017</v>
          </cell>
          <cell r="F350">
            <v>1426.8706347837101</v>
          </cell>
          <cell r="G350">
            <v>1340.0036615829199</v>
          </cell>
          <cell r="H350">
            <v>1369.88720625517</v>
          </cell>
          <cell r="I350">
            <v>1387.14841266141</v>
          </cell>
          <cell r="J350">
            <v>832.86837823776398</v>
          </cell>
          <cell r="K350">
            <v>345.92375087296301</v>
          </cell>
          <cell r="L350">
            <v>214.75145630086899</v>
          </cell>
          <cell r="M350">
            <v>231.89451379941201</v>
          </cell>
          <cell r="N350">
            <v>215.194229194711</v>
          </cell>
          <cell r="O350">
            <v>215.16660498547699</v>
          </cell>
          <cell r="P350">
            <v>215.15989132721501</v>
          </cell>
        </row>
        <row r="351">
          <cell r="B351" t="str">
            <v>D-SNGA</v>
          </cell>
          <cell r="C351" t="str">
            <v>VAR_fout</v>
          </cell>
          <cell r="D351" t="str">
            <v>SNGA</v>
          </cell>
          <cell r="E351">
            <v>27.203053644846015</v>
          </cell>
          <cell r="F351">
            <v>28.30578787022267</v>
          </cell>
          <cell r="G351">
            <v>23.68360532357115</v>
          </cell>
          <cell r="H351">
            <v>24.210882454363027</v>
          </cell>
          <cell r="I351">
            <v>24.51639158742212</v>
          </cell>
          <cell r="J351">
            <v>14.978739445680338</v>
          </cell>
          <cell r="K351">
            <v>7.0013046661776963</v>
          </cell>
          <cell r="L351">
            <v>5.3732514699817253</v>
          </cell>
          <cell r="M351">
            <v>5.6760860612510191</v>
          </cell>
          <cell r="N351">
            <v>5.3809115547953486</v>
          </cell>
          <cell r="O351">
            <v>5.3804456425717921</v>
          </cell>
          <cell r="P351">
            <v>5.3802273223783468</v>
          </cell>
        </row>
        <row r="352">
          <cell r="B352" t="str">
            <v>D-SNGA</v>
          </cell>
          <cell r="C352" t="str">
            <v>VAR_fout</v>
          </cell>
          <cell r="D352" t="str">
            <v>RSH2</v>
          </cell>
          <cell r="E352"/>
          <cell r="F352"/>
          <cell r="G352"/>
          <cell r="H352">
            <v>0.19910958734953862</v>
          </cell>
          <cell r="I352">
            <v>6.7349588648262848E-2</v>
          </cell>
          <cell r="J352">
            <v>0.12933465513182202</v>
          </cell>
          <cell r="K352">
            <v>7.117302158669099E-2</v>
          </cell>
          <cell r="L352">
            <v>8.0425327006323113E-2</v>
          </cell>
          <cell r="M352">
            <v>0.1298013907338752</v>
          </cell>
          <cell r="N352">
            <v>0.13203162316956021</v>
          </cell>
          <cell r="O352">
            <v>0.12590639368074502</v>
          </cell>
          <cell r="P352">
            <v>0.15726944919694566</v>
          </cell>
        </row>
        <row r="353">
          <cell r="B353" t="str">
            <v>D-SNGA</v>
          </cell>
          <cell r="C353" t="str">
            <v>VAR_fin</v>
          </cell>
          <cell r="D353" t="str">
            <v>NGA</v>
          </cell>
          <cell r="E353">
            <v>26.98311432695332</v>
          </cell>
          <cell r="F353">
            <v>25.299124730207623</v>
          </cell>
          <cell r="G353">
            <v>23.758930169909874</v>
          </cell>
          <cell r="H353">
            <v>24.28878025275128</v>
          </cell>
          <cell r="I353">
            <v>24.594830011727055</v>
          </cell>
          <cell r="J353">
            <v>14.767169826910717</v>
          </cell>
          <cell r="K353">
            <v>6.1333998381731076</v>
          </cell>
          <cell r="L353">
            <v>3.8076499344125612</v>
          </cell>
          <cell r="M353">
            <v>4.1116048545995021</v>
          </cell>
          <cell r="N353">
            <v>3.8155005176367247</v>
          </cell>
          <cell r="O353">
            <v>3.8150107266928481</v>
          </cell>
          <cell r="P353">
            <v>3.8148916901988477</v>
          </cell>
        </row>
        <row r="354">
          <cell r="B354" t="str">
            <v>D-SNGA</v>
          </cell>
          <cell r="C354" t="str">
            <v>VAR_fin</v>
          </cell>
          <cell r="D354" t="str">
            <v>BNGA</v>
          </cell>
          <cell r="E354">
            <v>0.30684272592161604</v>
          </cell>
          <cell r="F354">
            <v>3.0970893644007922</v>
          </cell>
          <cell r="G354">
            <v>3.3526314387277397E-4</v>
          </cell>
          <cell r="H354">
            <v>1.0315738492239027E-4</v>
          </cell>
          <cell r="I354">
            <v>1.1747502967152339E-4</v>
          </cell>
          <cell r="J354">
            <v>0.25986803529405461</v>
          </cell>
          <cell r="K354">
            <v>0.89054964136299908</v>
          </cell>
          <cell r="L354">
            <v>1.5830826200392509</v>
          </cell>
          <cell r="M354">
            <v>1.5830733187897015</v>
          </cell>
          <cell r="N354">
            <v>1.5830737525125322</v>
          </cell>
          <cell r="O354">
            <v>1.5830643192422551</v>
          </cell>
          <cell r="P354">
            <v>1.5830632963443543</v>
          </cell>
        </row>
        <row r="355">
          <cell r="B355" t="str">
            <v>D-SNGA</v>
          </cell>
          <cell r="C355" t="str">
            <v>VAR_fin</v>
          </cell>
          <cell r="D355" t="str">
            <v>H2</v>
          </cell>
          <cell r="E355"/>
          <cell r="F355"/>
          <cell r="G355"/>
          <cell r="H355">
            <v>0.19910931399749421</v>
          </cell>
          <cell r="I355">
            <v>6.7349372091128498E-2</v>
          </cell>
          <cell r="J355">
            <v>0.12933465513182094</v>
          </cell>
          <cell r="K355">
            <v>7.1172633624941528E-2</v>
          </cell>
          <cell r="L355">
            <v>8.0424672770481279E-2</v>
          </cell>
          <cell r="M355">
            <v>0.12980118538740998</v>
          </cell>
          <cell r="N355">
            <v>0.13203162012554881</v>
          </cell>
          <cell r="O355">
            <v>0.12590628930640499</v>
          </cell>
          <cell r="P355">
            <v>0.15726765099850595</v>
          </cell>
        </row>
        <row r="356">
          <cell r="B356" t="str">
            <v>D-SNGA</v>
          </cell>
          <cell r="C356" t="str">
            <v>VAR_ncap</v>
          </cell>
          <cell r="D356" t="str">
            <v>-</v>
          </cell>
          <cell r="E356">
            <v>4.6688956411712303E-8</v>
          </cell>
          <cell r="F356">
            <v>2.7360467951743499E-8</v>
          </cell>
          <cell r="G356">
            <v>3.5174320040861601E-8</v>
          </cell>
          <cell r="H356">
            <v>4.0713189020435298E-8</v>
          </cell>
          <cell r="I356">
            <v>6.2604359515994195E-8</v>
          </cell>
          <cell r="J356">
            <v>8.7806357540373798E-8</v>
          </cell>
          <cell r="K356">
            <v>1.54279879867921E-7</v>
          </cell>
          <cell r="L356">
            <v>8.5350954216997405E-7</v>
          </cell>
          <cell r="M356">
            <v>0.41763651420448999</v>
          </cell>
          <cell r="N356">
            <v>4.25086064440296E-7</v>
          </cell>
          <cell r="O356">
            <v>4.8595179012062005E-7</v>
          </cell>
          <cell r="P356">
            <v>2.4259629789121599E-6</v>
          </cell>
        </row>
        <row r="357">
          <cell r="B357" t="str">
            <v>D-SNGA</v>
          </cell>
          <cell r="C357" t="str">
            <v>VAR_cap</v>
          </cell>
          <cell r="D357" t="str">
            <v>-</v>
          </cell>
          <cell r="E357">
            <v>2.2350522483140964</v>
          </cell>
          <cell r="F357">
            <v>2.2350522756745645</v>
          </cell>
          <cell r="G357">
            <v>2.2350523108488844</v>
          </cell>
          <cell r="H357">
            <v>2.2350523515620737</v>
          </cell>
          <cell r="I357">
            <v>2.2350524141664332</v>
          </cell>
          <cell r="J357">
            <v>2.2350525019727905</v>
          </cell>
          <cell r="K357">
            <v>2.2350526562526705</v>
          </cell>
          <cell r="L357">
            <v>0.76348896572647851</v>
          </cell>
          <cell r="M357">
            <v>0.41763782234156199</v>
          </cell>
          <cell r="N357">
            <v>0.41763819950422598</v>
          </cell>
          <cell r="O357">
            <v>0.41763861747917702</v>
          </cell>
          <cell r="P357">
            <v>0.417641009405462</v>
          </cell>
        </row>
        <row r="358">
          <cell r="B358" t="str">
            <v>RHES-CHPWOD</v>
          </cell>
          <cell r="C358" t="str">
            <v>VAR_fout</v>
          </cell>
          <cell r="D358" t="str">
            <v>RHES_KEV_WOD_ELC_CHP</v>
          </cell>
          <cell r="E358"/>
          <cell r="F358"/>
          <cell r="G358"/>
          <cell r="H358">
            <v>1.0757671306928485E-4</v>
          </cell>
          <cell r="I358">
            <v>1.5267548916278668E-4</v>
          </cell>
          <cell r="J358">
            <v>7.0649864619698065E-4</v>
          </cell>
          <cell r="K358">
            <v>2.0889987382397162E-3</v>
          </cell>
          <cell r="L358">
            <v>2.3393612129981997E-3</v>
          </cell>
          <cell r="M358">
            <v>1.6620249200379755E-3</v>
          </cell>
          <cell r="N358">
            <v>7.253703009222431E-4</v>
          </cell>
          <cell r="O358">
            <v>6.9912246518643553E-4</v>
          </cell>
          <cell r="P358">
            <v>7.1850114293115809E-4</v>
          </cell>
        </row>
        <row r="359">
          <cell r="B359" t="str">
            <v>RHES-CHPWOD</v>
          </cell>
          <cell r="C359" t="str">
            <v>VAR_fout</v>
          </cell>
          <cell r="D359" t="str">
            <v>RHES_LTH_CHPWOD</v>
          </cell>
          <cell r="E359"/>
          <cell r="F359"/>
          <cell r="G359"/>
          <cell r="H359">
            <v>2.9041063301877526E-4</v>
          </cell>
          <cell r="I359">
            <v>4.0364217997554012E-4</v>
          </cell>
          <cell r="J359">
            <v>1.8284293996404866E-3</v>
          </cell>
          <cell r="K359">
            <v>5.2990919068144158E-3</v>
          </cell>
          <cell r="L359">
            <v>5.814052806272051E-3</v>
          </cell>
          <cell r="M359">
            <v>4.1306578038268552E-3</v>
          </cell>
          <cell r="N359">
            <v>1.8027747105622436E-3</v>
          </cell>
          <cell r="O359">
            <v>1.7375405337406358E-3</v>
          </cell>
          <cell r="P359">
            <v>1.785702679499709E-3</v>
          </cell>
        </row>
        <row r="360">
          <cell r="B360" t="str">
            <v>RHES-CHPWOD</v>
          </cell>
          <cell r="C360" t="str">
            <v>VAR_fin</v>
          </cell>
          <cell r="D360" t="str">
            <v>RWOD</v>
          </cell>
          <cell r="E360"/>
          <cell r="F360"/>
          <cell r="G360"/>
          <cell r="H360">
            <v>6.142472327019075E-4</v>
          </cell>
          <cell r="I360">
            <v>8.8457067928554621E-4</v>
          </cell>
          <cell r="J360">
            <v>2.9015423375626874E-3</v>
          </cell>
          <cell r="K360">
            <v>8.1569740248982076E-3</v>
          </cell>
          <cell r="L360">
            <v>8.9685663180565194E-3</v>
          </cell>
          <cell r="M360">
            <v>6.3810746210486513E-3</v>
          </cell>
          <cell r="N360">
            <v>3.0499264971699876E-3</v>
          </cell>
          <cell r="O360">
            <v>2.7508881617109965E-3</v>
          </cell>
          <cell r="P360">
            <v>3.2575864664090479E-3</v>
          </cell>
        </row>
        <row r="361">
          <cell r="B361" t="str">
            <v>RHES-CHPWOD</v>
          </cell>
          <cell r="C361" t="str">
            <v>VAR_ncap</v>
          </cell>
          <cell r="D361" t="str">
            <v>-</v>
          </cell>
          <cell r="E361"/>
          <cell r="F361"/>
          <cell r="G361"/>
          <cell r="H361">
            <v>9.5653331231567508E-6</v>
          </cell>
          <cell r="I361">
            <v>4.0231441217181704E-6</v>
          </cell>
          <cell r="J361">
            <v>5.1056859215576902E-5</v>
          </cell>
          <cell r="K361">
            <v>1.30622646460469E-4</v>
          </cell>
          <cell r="L361">
            <v>2.6288504609756201E-5</v>
          </cell>
          <cell r="M361">
            <v>5.4813433206244096E-7</v>
          </cell>
          <cell r="N361">
            <v>3.7719065651690799E-5</v>
          </cell>
          <cell r="O361">
            <v>1.9410841655439302E-5</v>
          </cell>
          <cell r="P361">
            <v>6.8490487381016198E-6</v>
          </cell>
        </row>
        <row r="362">
          <cell r="B362" t="str">
            <v>RHES-CHPWOD</v>
          </cell>
          <cell r="C362" t="str">
            <v>VAR_cap</v>
          </cell>
          <cell r="D362" t="str">
            <v>-</v>
          </cell>
          <cell r="E362"/>
          <cell r="F362"/>
          <cell r="G362"/>
          <cell r="H362">
            <v>9.5653331231567508E-6</v>
          </cell>
          <cell r="I362">
            <v>1.35884772448749E-5</v>
          </cell>
          <cell r="J362">
            <v>6.2806379937641171E-5</v>
          </cell>
          <cell r="K362">
            <v>1.8569056370623872E-4</v>
          </cell>
          <cell r="L362">
            <v>2.0795348519327776E-4</v>
          </cell>
          <cell r="M362">
            <v>1.4773058468178936E-4</v>
          </cell>
          <cell r="N362">
            <v>6.4521370948225019E-5</v>
          </cell>
          <cell r="O362">
            <v>6.2130834758900664E-5</v>
          </cell>
          <cell r="P362">
            <v>6.3957169800863987E-5</v>
          </cell>
        </row>
        <row r="363">
          <cell r="B363" t="str">
            <v>G-INTC-RES</v>
          </cell>
          <cell r="C363" t="str">
            <v>VAR_fout</v>
          </cell>
          <cell r="D363" t="str">
            <v>RHNS_ELC</v>
          </cell>
          <cell r="E363">
            <v>14.207119964704328</v>
          </cell>
          <cell r="F363">
            <v>14.931935855549733</v>
          </cell>
          <cell r="G363">
            <v>15.017267969019789</v>
          </cell>
          <cell r="H363">
            <v>16.408543401987973</v>
          </cell>
          <cell r="I363">
            <v>17.621212541486646</v>
          </cell>
          <cell r="J363">
            <v>20.298318748101671</v>
          </cell>
          <cell r="K363">
            <v>20.701180846164835</v>
          </cell>
          <cell r="L363">
            <v>21.914956057524719</v>
          </cell>
          <cell r="M363">
            <v>22.058280536170212</v>
          </cell>
          <cell r="N363">
            <v>22.253223008227902</v>
          </cell>
          <cell r="O363">
            <v>22.15481608107115</v>
          </cell>
          <cell r="P363">
            <v>21.918551192252021</v>
          </cell>
        </row>
        <row r="364">
          <cell r="B364" t="str">
            <v>G-INTC-RES</v>
          </cell>
          <cell r="C364" t="str">
            <v>VAR_fout</v>
          </cell>
          <cell r="D364" t="str">
            <v>ELC35</v>
          </cell>
          <cell r="E364">
            <v>38.021378241890368</v>
          </cell>
          <cell r="F364">
            <v>9.5655133505184319E-4</v>
          </cell>
          <cell r="G364">
            <v>1.0324719925606392E-3</v>
          </cell>
          <cell r="H364">
            <v>7.3754824972130709E-4</v>
          </cell>
          <cell r="I364">
            <v>3.4375912033376851E-2</v>
          </cell>
          <cell r="J364">
            <v>0.18840273437518965</v>
          </cell>
          <cell r="K364">
            <v>0.2326349146154717</v>
          </cell>
          <cell r="L364">
            <v>0.22564600365291398</v>
          </cell>
          <cell r="M364">
            <v>0.29779559731153499</v>
          </cell>
          <cell r="N364">
            <v>0.65376621115707712</v>
          </cell>
          <cell r="O364">
            <v>1.3861183032495972</v>
          </cell>
          <cell r="P364">
            <v>1.6025555628322536</v>
          </cell>
        </row>
        <row r="365">
          <cell r="B365" t="str">
            <v>G-INTC-RES</v>
          </cell>
          <cell r="C365" t="str">
            <v>VAR_fout</v>
          </cell>
          <cell r="D365" t="str">
            <v>RHES_ELC</v>
          </cell>
          <cell r="E365">
            <v>21.94741199132865</v>
          </cell>
          <cell r="F365">
            <v>18.553903115437201</v>
          </cell>
          <cell r="G365">
            <v>17.698374789059301</v>
          </cell>
          <cell r="H365">
            <v>17.442056048350111</v>
          </cell>
          <cell r="I365">
            <v>18.007217573431767</v>
          </cell>
          <cell r="J365">
            <v>19.771057849247185</v>
          </cell>
          <cell r="K365">
            <v>19.588801904121389</v>
          </cell>
          <cell r="L365">
            <v>21.792153466946232</v>
          </cell>
          <cell r="M365">
            <v>21.858439514150763</v>
          </cell>
          <cell r="N365">
            <v>21.469157044778633</v>
          </cell>
          <cell r="O365">
            <v>21.661165414463273</v>
          </cell>
          <cell r="P365">
            <v>20.848162488124096</v>
          </cell>
        </row>
        <row r="366">
          <cell r="B366" t="str">
            <v>G-INTC-RES</v>
          </cell>
          <cell r="C366" t="str">
            <v>VAR_fout</v>
          </cell>
          <cell r="D366" t="str">
            <v>RHNM_ELC</v>
          </cell>
          <cell r="E366">
            <v>9.9333156176429664</v>
          </cell>
          <cell r="F366">
            <v>15.015014747155419</v>
          </cell>
          <cell r="G366">
            <v>14.614299910901384</v>
          </cell>
          <cell r="H366">
            <v>15.638561286405585</v>
          </cell>
          <cell r="I366">
            <v>15.659178863632297</v>
          </cell>
          <cell r="J366">
            <v>17.581478920729321</v>
          </cell>
          <cell r="K366">
            <v>17.827912871513661</v>
          </cell>
          <cell r="L366">
            <v>18.909345612674819</v>
          </cell>
          <cell r="M366">
            <v>19.428594128868777</v>
          </cell>
          <cell r="N366">
            <v>19.822851899124704</v>
          </cell>
          <cell r="O366">
            <v>19.005007805991056</v>
          </cell>
          <cell r="P366">
            <v>18.752849690587166</v>
          </cell>
        </row>
        <row r="367">
          <cell r="B367" t="str">
            <v>G-INTC-RES</v>
          </cell>
          <cell r="C367" t="str">
            <v>VAR_fout</v>
          </cell>
          <cell r="D367" t="str">
            <v>RHEM_ELC</v>
          </cell>
          <cell r="E367">
            <v>22.927097273185947</v>
          </cell>
          <cell r="F367">
            <v>19.438501220517111</v>
          </cell>
          <cell r="G367">
            <v>18.442201638535639</v>
          </cell>
          <cell r="H367">
            <v>19.344263448732825</v>
          </cell>
          <cell r="I367">
            <v>19.520743231346092</v>
          </cell>
          <cell r="J367">
            <v>21.205259888329735</v>
          </cell>
          <cell r="K367">
            <v>21.621966093754313</v>
          </cell>
          <cell r="L367">
            <v>22.922055185587414</v>
          </cell>
          <cell r="M367">
            <v>22.97144248070148</v>
          </cell>
          <cell r="N367">
            <v>22.482567709951148</v>
          </cell>
          <cell r="O367">
            <v>22.726910821038999</v>
          </cell>
          <cell r="P367">
            <v>21.608306742876334</v>
          </cell>
        </row>
        <row r="368">
          <cell r="B368" t="str">
            <v>G-INTC-RES</v>
          </cell>
          <cell r="C368" t="str">
            <v>VAR_fin</v>
          </cell>
          <cell r="D368" t="str">
            <v>ELC5</v>
          </cell>
          <cell r="E368">
            <v>107.03631555344421</v>
          </cell>
          <cell r="F368">
            <v>67.940311489994471</v>
          </cell>
          <cell r="G368">
            <v>65.773176779508717</v>
          </cell>
          <cell r="H368">
            <v>68.834161733726205</v>
          </cell>
          <cell r="I368">
            <v>70.842728121930151</v>
          </cell>
          <cell r="J368">
            <v>79.044518140783055</v>
          </cell>
          <cell r="K368">
            <v>79.972496630169715</v>
          </cell>
          <cell r="L368">
            <v>85.764156326386171</v>
          </cell>
          <cell r="M368">
            <v>86.614552257202845</v>
          </cell>
          <cell r="N368">
            <v>86.681565873239407</v>
          </cell>
          <cell r="O368">
            <v>86.934018425814074</v>
          </cell>
          <cell r="P368">
            <v>84.730425676671786</v>
          </cell>
        </row>
        <row r="369">
          <cell r="B369" t="str">
            <v>G-INTC-RES</v>
          </cell>
          <cell r="C369" t="str">
            <v>VAR_ncap</v>
          </cell>
          <cell r="D369" t="str">
            <v>-</v>
          </cell>
          <cell r="E369"/>
          <cell r="F369"/>
          <cell r="G369"/>
          <cell r="H369">
            <v>1.0605014379646699E-8</v>
          </cell>
          <cell r="I369">
            <v>1.43187359687461E-8</v>
          </cell>
          <cell r="J369">
            <v>1.7136504941063399E-8</v>
          </cell>
          <cell r="K369">
            <v>2.2115291454960802E-8</v>
          </cell>
          <cell r="L369">
            <v>2.8200061494414498E-8</v>
          </cell>
          <cell r="M369">
            <v>3.6070595228090897E-8</v>
          </cell>
          <cell r="N369">
            <v>7.1788871190664195E-8</v>
          </cell>
          <cell r="O369">
            <v>1.6761041273027601E-7</v>
          </cell>
        </row>
        <row r="370">
          <cell r="B370" t="str">
            <v>G-INTC-RES</v>
          </cell>
          <cell r="C370" t="str">
            <v>VAR_cap</v>
          </cell>
          <cell r="D370" t="str">
            <v>-</v>
          </cell>
          <cell r="E370">
            <v>4.3300925142827298</v>
          </cell>
          <cell r="F370">
            <v>4.3300925142827298</v>
          </cell>
          <cell r="G370">
            <v>4.3300925142827298</v>
          </cell>
          <cell r="H370">
            <v>4.3300925201174953</v>
          </cell>
          <cell r="I370">
            <v>4.3300925283359515</v>
          </cell>
          <cell r="J370">
            <v>4.3300925458083164</v>
          </cell>
          <cell r="K370">
            <v>4.3300925669912544</v>
          </cell>
          <cell r="L370">
            <v>4.3300925784582764</v>
          </cell>
          <cell r="M370">
            <v>4.330092626503995</v>
          </cell>
          <cell r="N370">
            <v>4.3300926600169767</v>
          </cell>
          <cell r="O370">
            <v>4.3300927952203754</v>
          </cell>
          <cell r="P370">
            <v>4.3300928821282172</v>
          </cell>
        </row>
        <row r="371">
          <cell r="B371" t="str">
            <v>SCOM-CHPNGA</v>
          </cell>
          <cell r="C371" t="str">
            <v>VAR_fout</v>
          </cell>
          <cell r="D371" t="str">
            <v>CO2_S</v>
          </cell>
          <cell r="E371">
            <v>93.3062458712905</v>
          </cell>
          <cell r="F371">
            <v>98.053337238108398</v>
          </cell>
          <cell r="G371">
            <v>88.591767044499804</v>
          </cell>
          <cell r="H371">
            <v>79.9581545888188</v>
          </cell>
          <cell r="I371">
            <v>68.724496794806598</v>
          </cell>
          <cell r="J371">
            <v>33.814769322409397</v>
          </cell>
          <cell r="K371"/>
          <cell r="L371"/>
          <cell r="M371">
            <v>0.119520188789858</v>
          </cell>
          <cell r="N371">
            <v>0.21514344182700501</v>
          </cell>
          <cell r="O371">
            <v>0.21049325805243199</v>
          </cell>
          <cell r="P371">
            <v>0.32084921982558001</v>
          </cell>
        </row>
        <row r="372">
          <cell r="B372" t="str">
            <v>SCOM-CHPNGA</v>
          </cell>
          <cell r="C372" t="str">
            <v>VAR_fout</v>
          </cell>
          <cell r="D372" t="str">
            <v>SCOM_NKEV_GAS_ELC_CHP</v>
          </cell>
          <cell r="E372">
            <v>0.59439985117071537</v>
          </cell>
          <cell r="F372">
            <v>0.62586758351417549</v>
          </cell>
          <cell r="G372">
            <v>0.56522286501073227</v>
          </cell>
          <cell r="H372">
            <v>0.50996661792193065</v>
          </cell>
          <cell r="I372">
            <v>0.43697181128936624</v>
          </cell>
          <cell r="J372">
            <v>0.21568169612676472</v>
          </cell>
          <cell r="K372"/>
          <cell r="L372"/>
          <cell r="M372">
            <v>7.2556591756680743E-4</v>
          </cell>
          <cell r="N372">
            <v>1.3051458863007775E-3</v>
          </cell>
          <cell r="O372">
            <v>1.2937747900472196E-3</v>
          </cell>
          <cell r="P372">
            <v>1.9174851071290817E-3</v>
          </cell>
        </row>
        <row r="373">
          <cell r="B373" t="str">
            <v>SCOM-CHPNGA</v>
          </cell>
          <cell r="C373" t="str">
            <v>VAR_fout</v>
          </cell>
          <cell r="D373" t="str">
            <v>SCOM_LTH_CHPNGA</v>
          </cell>
          <cell r="E373">
            <v>0.6925785617620851</v>
          </cell>
          <cell r="F373">
            <v>0.75019965542576073</v>
          </cell>
          <cell r="G373">
            <v>0.70589532186453452</v>
          </cell>
          <cell r="H373">
            <v>0.67957458930054782</v>
          </cell>
          <cell r="I373">
            <v>0.61888020912106656</v>
          </cell>
          <cell r="J373">
            <v>0.32352254419014703</v>
          </cell>
          <cell r="K373"/>
          <cell r="L373"/>
          <cell r="M373">
            <v>1.0883488763502112E-3</v>
          </cell>
          <cell r="N373">
            <v>1.9577188294511664E-3</v>
          </cell>
          <cell r="O373">
            <v>1.9406621850708281E-3</v>
          </cell>
          <cell r="P373">
            <v>2.8762276606936247E-3</v>
          </cell>
        </row>
        <row r="374">
          <cell r="B374" t="str">
            <v>SCOM-CHPNGA</v>
          </cell>
          <cell r="C374" t="str">
            <v>VAR_fin</v>
          </cell>
          <cell r="D374" t="str">
            <v>SNGA</v>
          </cell>
          <cell r="E374">
            <v>1.6543660615477032</v>
          </cell>
          <cell r="F374">
            <v>1.7385343481934132</v>
          </cell>
          <cell r="G374">
            <v>1.5707760114273015</v>
          </cell>
          <cell r="H374">
            <v>1.4176977763974961</v>
          </cell>
          <cell r="I374">
            <v>1.2185194467164311</v>
          </cell>
          <cell r="J374">
            <v>0.59955264756045035</v>
          </cell>
          <cell r="K374"/>
          <cell r="L374"/>
          <cell r="M374">
            <v>2.1191522835081228E-3</v>
          </cell>
          <cell r="N374">
            <v>3.8146000323937019E-3</v>
          </cell>
          <cell r="O374">
            <v>3.7321499654686622E-3</v>
          </cell>
          <cell r="P374">
            <v>5.68881595435425E-3</v>
          </cell>
        </row>
        <row r="375">
          <cell r="B375" t="str">
            <v>SCOM-CHPNGA</v>
          </cell>
          <cell r="C375" t="str">
            <v>VAR_ncap</v>
          </cell>
          <cell r="D375" t="str">
            <v>-</v>
          </cell>
          <cell r="E375"/>
          <cell r="F375">
            <v>2.71793321292427E-2</v>
          </cell>
          <cell r="G375"/>
          <cell r="H375"/>
          <cell r="I375"/>
          <cell r="J375"/>
          <cell r="K375"/>
          <cell r="L375"/>
          <cell r="M375">
            <v>8.43256304823496E-5</v>
          </cell>
          <cell r="N375">
            <v>6.0590642683626601E-5</v>
          </cell>
          <cell r="O375">
            <v>7.3598786613464399E-7</v>
          </cell>
          <cell r="P375">
            <v>7.7610264085507596E-5</v>
          </cell>
        </row>
        <row r="376">
          <cell r="B376" t="str">
            <v>SCOM-CHPNGA</v>
          </cell>
          <cell r="C376" t="str">
            <v>VAR_cap</v>
          </cell>
          <cell r="D376" t="str">
            <v>-</v>
          </cell>
          <cell r="E376">
            <v>6.5199968025916391E-2</v>
          </cell>
          <cell r="F376">
            <v>4.7884064617787256E-2</v>
          </cell>
          <cell r="G376">
            <v>3.9977499293311458E-2</v>
          </cell>
          <cell r="H376">
            <v>3.8213455367314943E-2</v>
          </cell>
          <cell r="I376">
            <v>2.9227960012366463E-2</v>
          </cell>
          <cell r="J376">
            <v>1.6708442549381326E-2</v>
          </cell>
          <cell r="K376"/>
          <cell r="L376"/>
          <cell r="M376">
            <v>8.43256304823496E-5</v>
          </cell>
          <cell r="N376">
            <v>1.4487227384588468E-4</v>
          </cell>
          <cell r="O376">
            <v>1.4550473046378044E-4</v>
          </cell>
          <cell r="P376">
            <v>2.2280772183837049E-4</v>
          </cell>
        </row>
        <row r="377">
          <cell r="B377" t="str">
            <v>ENUC_SMR_BMGL_II</v>
          </cell>
          <cell r="C377" t="str">
            <v>VAR_fout</v>
          </cell>
          <cell r="D377" t="str">
            <v>LTH</v>
          </cell>
          <cell r="E377"/>
          <cell r="F377"/>
          <cell r="G377"/>
          <cell r="H377"/>
          <cell r="I377"/>
          <cell r="J377"/>
          <cell r="K377">
            <v>8.6653591296783766E-3</v>
          </cell>
          <cell r="L377">
            <v>2.6354084070648338E-2</v>
          </cell>
          <cell r="M377">
            <v>2.5978612571600258E-2</v>
          </cell>
          <cell r="N377">
            <v>2.7462701434921476E-2</v>
          </cell>
          <cell r="O377">
            <v>2.7509849591998675E-2</v>
          </cell>
          <cell r="P377">
            <v>2.7808891556933495E-2</v>
          </cell>
        </row>
        <row r="378">
          <cell r="B378" t="str">
            <v>ENUC_SMR_BMGL_II</v>
          </cell>
          <cell r="C378" t="str">
            <v>VAR_fout</v>
          </cell>
          <cell r="D378" t="str">
            <v>ELC</v>
          </cell>
          <cell r="E378"/>
          <cell r="F378"/>
          <cell r="G378"/>
          <cell r="H378"/>
          <cell r="I378"/>
          <cell r="J378"/>
          <cell r="K378">
            <v>1.3955430960502446E-2</v>
          </cell>
          <cell r="L378">
            <v>4.2807886850855389E-2</v>
          </cell>
          <cell r="M378">
            <v>4.3244104294749897E-2</v>
          </cell>
          <cell r="N378">
            <v>4.1957839247245728E-2</v>
          </cell>
          <cell r="O378">
            <v>4.419345721781727E-2</v>
          </cell>
          <cell r="P378">
            <v>4.1783476934697729E-2</v>
          </cell>
        </row>
        <row r="379">
          <cell r="B379" t="str">
            <v>ENUC_SMR_BMGL_II</v>
          </cell>
          <cell r="C379" t="str">
            <v>VAR_fin</v>
          </cell>
          <cell r="D379" t="str">
            <v>URN</v>
          </cell>
          <cell r="E379"/>
          <cell r="F379"/>
          <cell r="G379"/>
          <cell r="H379"/>
          <cell r="I379"/>
          <cell r="J379"/>
          <cell r="K379">
            <v>4.5939480448346982E-2</v>
          </cell>
          <cell r="L379">
            <v>0.1408187571556247</v>
          </cell>
          <cell r="M379">
            <v>0.14196769706662063</v>
          </cell>
          <cell r="N379">
            <v>0.13874774531352033</v>
          </cell>
          <cell r="O379">
            <v>0.14551221991406194</v>
          </cell>
          <cell r="P379">
            <v>0.13837521390551996</v>
          </cell>
        </row>
        <row r="380">
          <cell r="B380" t="str">
            <v>ENUC_SMR_BMGL_II</v>
          </cell>
          <cell r="C380" t="str">
            <v>VAR_ncap</v>
          </cell>
          <cell r="D380" t="str">
            <v>-</v>
          </cell>
          <cell r="E380"/>
          <cell r="F380"/>
          <cell r="G380"/>
          <cell r="H380"/>
          <cell r="I380"/>
          <cell r="J380"/>
          <cell r="K380">
            <v>1.69461661742429E-3</v>
          </cell>
          <cell r="L380">
            <v>1.7192967471624699E-8</v>
          </cell>
          <cell r="M380">
            <v>2.9262584673986801E-8</v>
          </cell>
          <cell r="N380">
            <v>6.5110624698438802E-7</v>
          </cell>
          <cell r="O380">
            <v>2.1342229409344401E-7</v>
          </cell>
        </row>
        <row r="381">
          <cell r="B381" t="str">
            <v>ENUC_SMR_BMGL_II</v>
          </cell>
          <cell r="C381" t="str">
            <v>VAR_cap</v>
          </cell>
          <cell r="D381" t="str">
            <v>-</v>
          </cell>
          <cell r="E381"/>
          <cell r="F381"/>
          <cell r="G381"/>
          <cell r="H381"/>
          <cell r="I381"/>
          <cell r="J381"/>
          <cell r="K381">
            <v>5.3721666760832905E-4</v>
          </cell>
          <cell r="L381">
            <v>1.69461661742429E-3</v>
          </cell>
          <cell r="M381">
            <v>1.6946430933084901E-3</v>
          </cell>
          <cell r="N381">
            <v>1.6946630729764299E-3</v>
          </cell>
          <cell r="O381">
            <v>1.6953818370124699E-3</v>
          </cell>
          <cell r="P381">
            <v>1.6955276015175099E-3</v>
          </cell>
        </row>
        <row r="382">
          <cell r="B382" t="str">
            <v>D-IPLT</v>
          </cell>
          <cell r="C382" t="str">
            <v>VAR_fout</v>
          </cell>
          <cell r="D382" t="str">
            <v>IPLT</v>
          </cell>
          <cell r="E382">
            <v>0.62578765758469745</v>
          </cell>
          <cell r="F382">
            <v>0.73757345651541883</v>
          </cell>
          <cell r="G382">
            <v>0.73632682737332189</v>
          </cell>
          <cell r="H382">
            <v>0.73425863501632238</v>
          </cell>
          <cell r="I382">
            <v>0.73220319821106439</v>
          </cell>
          <cell r="J382">
            <v>0.73015813610173119</v>
          </cell>
          <cell r="K382">
            <v>0.72812407313179017</v>
          </cell>
          <cell r="L382">
            <v>0.72610206299812763</v>
          </cell>
          <cell r="M382">
            <v>0.7261018120702416</v>
          </cell>
          <cell r="N382">
            <v>0.72610275583911155</v>
          </cell>
          <cell r="O382">
            <v>0.72610315949094095</v>
          </cell>
          <cell r="P382">
            <v>0.72610690903921071</v>
          </cell>
        </row>
        <row r="383">
          <cell r="B383" t="str">
            <v>D-IPLT</v>
          </cell>
          <cell r="C383" t="str">
            <v>VAR_fin</v>
          </cell>
          <cell r="D383" t="str">
            <v>PLT</v>
          </cell>
          <cell r="E383">
            <v>0.62578765758469745</v>
          </cell>
          <cell r="F383">
            <v>0.73757345651541883</v>
          </cell>
          <cell r="G383">
            <v>0.73632682737332189</v>
          </cell>
          <cell r="H383">
            <v>0.73425863501632238</v>
          </cell>
          <cell r="I383">
            <v>0.73220319821106439</v>
          </cell>
          <cell r="J383">
            <v>0.73015813610173119</v>
          </cell>
          <cell r="K383">
            <v>0.72812407313179017</v>
          </cell>
          <cell r="L383">
            <v>0.72610206299812763</v>
          </cell>
          <cell r="M383">
            <v>0.7261018120702416</v>
          </cell>
          <cell r="N383">
            <v>0.72610275583911155</v>
          </cell>
          <cell r="O383">
            <v>0.72610315949094095</v>
          </cell>
          <cell r="P383">
            <v>0.72610690903921071</v>
          </cell>
        </row>
        <row r="384">
          <cell r="B384" t="str">
            <v>LTH-STG</v>
          </cell>
          <cell r="C384" t="str">
            <v>VAR_fout</v>
          </cell>
          <cell r="D384" t="str">
            <v>AUX_LTH-STG_OUT</v>
          </cell>
          <cell r="E384">
            <v>8.798891984300172E-5</v>
          </cell>
          <cell r="F384">
            <v>1.1814681928404113E-4</v>
          </cell>
          <cell r="G384">
            <v>6.8900329858969072E-4</v>
          </cell>
          <cell r="H384">
            <v>2.2121158407859896E-4</v>
          </cell>
          <cell r="I384">
            <v>1.6800083316815477E-4</v>
          </cell>
          <cell r="J384">
            <v>2.3582564554041575E-4</v>
          </cell>
          <cell r="K384">
            <v>1.9638712879474145E-3</v>
          </cell>
          <cell r="L384">
            <v>2.1221015671377733E-3</v>
          </cell>
          <cell r="M384">
            <v>7.0784654089934532E-4</v>
          </cell>
          <cell r="N384">
            <v>4.2609246437139685E-3</v>
          </cell>
          <cell r="O384">
            <v>1.1073101912743917E-3</v>
          </cell>
          <cell r="P384">
            <v>2.6828275415830632E-3</v>
          </cell>
        </row>
        <row r="385">
          <cell r="B385" t="str">
            <v>LTH-STG</v>
          </cell>
          <cell r="C385" t="str">
            <v>VAR_fout</v>
          </cell>
          <cell r="D385" t="str">
            <v>LTH</v>
          </cell>
          <cell r="E385">
            <v>8.7988919843001503E-5</v>
          </cell>
          <cell r="F385">
            <v>1.1822558383023017E-4</v>
          </cell>
          <cell r="G385">
            <v>6.89721010359055E-4</v>
          </cell>
          <cell r="H385">
            <v>2.2121158407859896E-4</v>
          </cell>
          <cell r="I385">
            <v>1.6815524569863984E-4</v>
          </cell>
          <cell r="J385">
            <v>2.3582564554041504E-4</v>
          </cell>
          <cell r="K385">
            <v>1.9654757579539049E-3</v>
          </cell>
          <cell r="L385">
            <v>2.1221015671377716E-3</v>
          </cell>
          <cell r="M385">
            <v>7.0784654089934456E-4</v>
          </cell>
          <cell r="N385">
            <v>4.2609246437139642E-3</v>
          </cell>
          <cell r="O385">
            <v>1.1073101912743909E-3</v>
          </cell>
          <cell r="P385">
            <v>2.6828275415830614E-3</v>
          </cell>
        </row>
        <row r="386">
          <cell r="B386" t="str">
            <v>LTH-STG</v>
          </cell>
          <cell r="C386" t="str">
            <v>VAR_fin</v>
          </cell>
          <cell r="D386" t="str">
            <v>AUX_LTH-STG_IN</v>
          </cell>
          <cell r="E386">
            <v>1.188598727394667E-4</v>
          </cell>
          <cell r="F386">
            <v>1.5510240144212293E-4</v>
          </cell>
          <cell r="G386">
            <v>8.8958796933665289E-4</v>
          </cell>
          <cell r="H386">
            <v>2.7648947515226008E-4</v>
          </cell>
          <cell r="I386">
            <v>2.0376316770959437E-4</v>
          </cell>
          <cell r="J386">
            <v>2.7744193592989279E-4</v>
          </cell>
          <cell r="K386">
            <v>2.2462580090902794E-3</v>
          </cell>
          <cell r="L386">
            <v>2.3579022608440285E-3</v>
          </cell>
          <cell r="M386">
            <v>7.8649278732767893E-4</v>
          </cell>
          <cell r="N386">
            <v>4.7343519107326806E-3</v>
          </cell>
          <cell r="O386">
            <v>1.23029833028934E-3</v>
          </cell>
          <cell r="P386">
            <v>2.9810328374819894E-3</v>
          </cell>
        </row>
        <row r="387">
          <cell r="B387" t="str">
            <v>LTH-STG</v>
          </cell>
          <cell r="C387" t="str">
            <v>VAR_fin</v>
          </cell>
          <cell r="D387" t="str">
            <v>LTH</v>
          </cell>
          <cell r="E387">
            <v>1.188598727394667E-4</v>
          </cell>
          <cell r="F387">
            <v>1.5510240144212293E-4</v>
          </cell>
          <cell r="G387">
            <v>8.8958796933665289E-4</v>
          </cell>
          <cell r="H387">
            <v>2.7648947515226008E-4</v>
          </cell>
          <cell r="I387">
            <v>2.0376316770959437E-4</v>
          </cell>
          <cell r="J387">
            <v>2.7744193592989279E-4</v>
          </cell>
          <cell r="K387">
            <v>2.2462580090902794E-3</v>
          </cell>
          <cell r="L387">
            <v>2.3579022608440285E-3</v>
          </cell>
          <cell r="M387">
            <v>7.8649278732767893E-4</v>
          </cell>
          <cell r="N387">
            <v>4.7343519107326806E-3</v>
          </cell>
          <cell r="O387">
            <v>1.23029833028934E-3</v>
          </cell>
          <cell r="P387">
            <v>2.9810328374819894E-3</v>
          </cell>
        </row>
        <row r="388">
          <cell r="B388" t="str">
            <v>LTH-STG</v>
          </cell>
          <cell r="C388" t="str">
            <v>VAR_ncap</v>
          </cell>
          <cell r="D388" t="str">
            <v>-</v>
          </cell>
          <cell r="E388">
            <v>2.5674123988096102E-5</v>
          </cell>
          <cell r="F388">
            <v>4.2815793392814102E-7</v>
          </cell>
          <cell r="G388">
            <v>4.3906492193645699E-7</v>
          </cell>
          <cell r="H388">
            <v>3.6627568996896398E-7</v>
          </cell>
          <cell r="I388">
            <v>5.7107163068839201E-5</v>
          </cell>
          <cell r="J388">
            <v>4.4771414510790803E-6</v>
          </cell>
          <cell r="K388">
            <v>6.3934967402201194E-5</v>
          </cell>
          <cell r="L388">
            <v>1.13225120201853E-5</v>
          </cell>
          <cell r="M388">
            <v>2.03794077705366E-6</v>
          </cell>
          <cell r="N388">
            <v>1.9537415467329501E-4</v>
          </cell>
          <cell r="O388">
            <v>4.4768145493555101E-6</v>
          </cell>
          <cell r="P388">
            <v>3.7235747657030998E-5</v>
          </cell>
        </row>
        <row r="389">
          <cell r="B389" t="str">
            <v>LTH-STG</v>
          </cell>
          <cell r="C389" t="str">
            <v>VAR_cap</v>
          </cell>
          <cell r="D389" t="str">
            <v>-</v>
          </cell>
          <cell r="E389">
            <v>1.9023598927778003E-4</v>
          </cell>
          <cell r="F389">
            <v>1.8355325871087977E-4</v>
          </cell>
          <cell r="G389">
            <v>1.786688874485234E-4</v>
          </cell>
          <cell r="H389">
            <v>9.3223437384205811E-5</v>
          </cell>
          <cell r="I389">
            <v>8.6400320512097968E-5</v>
          </cell>
          <cell r="J389">
            <v>7.2149846608487609E-5</v>
          </cell>
          <cell r="K389">
            <v>1.2501882566484985E-4</v>
          </cell>
          <cell r="L389">
            <v>1.3551003484315411E-4</v>
          </cell>
          <cell r="M389">
            <v>9.5849300385476946E-5</v>
          </cell>
          <cell r="N389">
            <v>2.7115111484544063E-4</v>
          </cell>
          <cell r="O389">
            <v>2.0839164123992134E-4</v>
          </cell>
          <cell r="P389">
            <v>2.3691286598122606E-4</v>
          </cell>
        </row>
        <row r="390">
          <cell r="B390" t="str">
            <v>ITOT-CHPOIL</v>
          </cell>
          <cell r="C390" t="str">
            <v>VAR_fout</v>
          </cell>
          <cell r="D390" t="str">
            <v>ITOT_LTH_CHP</v>
          </cell>
          <cell r="E390">
            <v>0.92932839449884153</v>
          </cell>
          <cell r="F390">
            <v>2.0726249328157191</v>
          </cell>
          <cell r="G390">
            <v>7.2885590321380964E-2</v>
          </cell>
          <cell r="H390">
            <v>1.3139188313447472</v>
          </cell>
          <cell r="I390">
            <v>0.84922305794713027</v>
          </cell>
          <cell r="J390"/>
          <cell r="K390"/>
          <cell r="L390"/>
          <cell r="M390">
            <v>4.5758455642218722E-4</v>
          </cell>
          <cell r="N390">
            <v>5.5593949495174211E-4</v>
          </cell>
          <cell r="O390">
            <v>5.0838189091351694E-3</v>
          </cell>
          <cell r="P390">
            <v>5.0451123224842919E-3</v>
          </cell>
        </row>
        <row r="391">
          <cell r="B391" t="str">
            <v>ITOT-CHPOIL</v>
          </cell>
          <cell r="C391" t="str">
            <v>VAR_fout</v>
          </cell>
          <cell r="D391" t="str">
            <v>ITOT_NKEV_OIL_ELC_CHP</v>
          </cell>
          <cell r="E391">
            <v>7.0500774755084442E-2</v>
          </cell>
          <cell r="F391">
            <v>0.17149954896334357</v>
          </cell>
          <cell r="G391">
            <v>6.9810148708850184E-3</v>
          </cell>
          <cell r="H391">
            <v>0.17065500880269904</v>
          </cell>
          <cell r="I391">
            <v>0.17128358147369743</v>
          </cell>
          <cell r="J391"/>
          <cell r="K391"/>
          <cell r="L391"/>
          <cell r="M391">
            <v>2.0642416002711564E-4</v>
          </cell>
          <cell r="N391">
            <v>2.5079374218528141E-4</v>
          </cell>
          <cell r="O391">
            <v>2.2933969980401866E-3</v>
          </cell>
          <cell r="P391">
            <v>2.2759357998314964E-3</v>
          </cell>
        </row>
        <row r="392">
          <cell r="B392" t="str">
            <v>ITOT-CHPOIL</v>
          </cell>
          <cell r="C392" t="str">
            <v>VAR_fout</v>
          </cell>
          <cell r="D392" t="str">
            <v>CO2_I</v>
          </cell>
          <cell r="E392">
            <v>21.525349376272398</v>
          </cell>
          <cell r="F392">
            <v>51.2401689156777</v>
          </cell>
          <cell r="G392">
            <v>2.0609380823463801</v>
          </cell>
          <cell r="H392">
            <v>47.753332328096</v>
          </cell>
          <cell r="I392">
            <v>47.943979219099297</v>
          </cell>
          <cell r="J392"/>
          <cell r="K392"/>
          <cell r="L392"/>
          <cell r="M392">
            <v>6.5339759567665703E-2</v>
          </cell>
          <cell r="N392">
            <v>7.8941348910969697E-2</v>
          </cell>
          <cell r="O392">
            <v>0.66471417119366505</v>
          </cell>
          <cell r="P392">
            <v>0.76367063818777403</v>
          </cell>
        </row>
        <row r="393">
          <cell r="B393" t="str">
            <v>ITOT-CHPOIL</v>
          </cell>
          <cell r="C393" t="str">
            <v>VAR_fin</v>
          </cell>
          <cell r="D393" t="str">
            <v>ILFO</v>
          </cell>
          <cell r="E393">
            <v>0.29206715571604391</v>
          </cell>
          <cell r="F393">
            <v>0.69525330957500153</v>
          </cell>
          <cell r="G393">
            <v>2.796388171433355E-2</v>
          </cell>
          <cell r="H393">
            <v>0.64794209400401648</v>
          </cell>
          <cell r="I393">
            <v>0.65052889035412886</v>
          </cell>
          <cell r="J393"/>
          <cell r="K393"/>
          <cell r="L393"/>
          <cell r="M393">
            <v>8.8656390186791926E-4</v>
          </cell>
          <cell r="N393">
            <v>1.0711173529303886E-3</v>
          </cell>
          <cell r="O393">
            <v>9.0191882115829847E-3</v>
          </cell>
          <cell r="P393">
            <v>1.0361881115166541E-2</v>
          </cell>
        </row>
        <row r="394">
          <cell r="B394" t="str">
            <v>ITOT-CHPOIL</v>
          </cell>
          <cell r="C394" t="str">
            <v>VAR_ncap</v>
          </cell>
          <cell r="D394" t="str">
            <v>-</v>
          </cell>
          <cell r="E394"/>
          <cell r="F394">
            <v>1.6958766587490799E-2</v>
          </cell>
          <cell r="G394"/>
          <cell r="H394"/>
          <cell r="L394"/>
          <cell r="M394">
            <v>6.3839412112054101E-5</v>
          </cell>
          <cell r="N394">
            <v>3.5274937404407598E-5</v>
          </cell>
          <cell r="O394">
            <v>2.5220567696866101E-4</v>
          </cell>
          <cell r="P394">
            <v>1.19516738778405E-4</v>
          </cell>
        </row>
        <row r="395">
          <cell r="B395" t="str">
            <v>ITOT-CHPOIL</v>
          </cell>
          <cell r="C395" t="str">
            <v>VAR_cap</v>
          </cell>
          <cell r="D395" t="str">
            <v>-</v>
          </cell>
          <cell r="E395">
            <v>8.3052586607187482E-3</v>
          </cell>
          <cell r="F395">
            <v>1.7891465506416408E-2</v>
          </cell>
          <cell r="G395">
            <v>1.7891336981307109E-2</v>
          </cell>
          <cell r="H395">
            <v>1.7891269665804659E-2</v>
          </cell>
          <cell r="I395">
            <v>8.6964413797950262E-3</v>
          </cell>
          <cell r="J395"/>
          <cell r="K395"/>
          <cell r="L395"/>
          <cell r="M395">
            <v>6.3839412112054101E-5</v>
          </cell>
          <cell r="N395">
            <v>9.901577733768287E-5</v>
          </cell>
          <cell r="O395">
            <v>3.3076347413472083E-4</v>
          </cell>
          <cell r="P395">
            <v>4.066020124409885E-4</v>
          </cell>
        </row>
        <row r="396">
          <cell r="B396" t="str">
            <v>ENUC_GOE</v>
          </cell>
          <cell r="C396" t="str">
            <v>VAR_fout</v>
          </cell>
          <cell r="D396" t="str">
            <v>ELC</v>
          </cell>
          <cell r="E396">
            <v>29.714400280896001</v>
          </cell>
          <cell r="F396">
            <v>29.714398552662022</v>
          </cell>
          <cell r="G396">
            <v>0.23322755966666678</v>
          </cell>
          <cell r="H396"/>
          <cell r="I396"/>
          <cell r="J396"/>
          <cell r="K396"/>
          <cell r="L396"/>
        </row>
        <row r="397">
          <cell r="B397" t="str">
            <v>ENUC_GOE</v>
          </cell>
          <cell r="C397" t="str">
            <v>VAR_fin</v>
          </cell>
          <cell r="D397" t="str">
            <v>URN</v>
          </cell>
          <cell r="E397">
            <v>89.580576200541771</v>
          </cell>
          <cell r="F397">
            <v>89.580570990401611</v>
          </cell>
          <cell r="G397">
            <v>0.70311562687733509</v>
          </cell>
          <cell r="H397"/>
          <cell r="I397"/>
          <cell r="J397"/>
          <cell r="K397"/>
          <cell r="L397"/>
        </row>
        <row r="398">
          <cell r="B398" t="str">
            <v>ENUC_GOE</v>
          </cell>
          <cell r="C398" t="str">
            <v>VAR_cap</v>
          </cell>
          <cell r="D398" t="str">
            <v>-</v>
          </cell>
          <cell r="E398">
            <v>1.01</v>
          </cell>
          <cell r="F398">
            <v>1.0099999745302866</v>
          </cell>
          <cell r="G398">
            <v>8.7386371929099038E-3</v>
          </cell>
          <cell r="H398"/>
          <cell r="I398"/>
          <cell r="J398"/>
          <cell r="K398"/>
          <cell r="L398"/>
        </row>
        <row r="399">
          <cell r="B399" t="str">
            <v>D-RNGA</v>
          </cell>
          <cell r="C399" t="str">
            <v>VAR_fout</v>
          </cell>
          <cell r="D399" t="str">
            <v>CO2</v>
          </cell>
          <cell r="E399">
            <v>2650.5370819320201</v>
          </cell>
          <cell r="F399">
            <v>2731.8078993292702</v>
          </cell>
          <cell r="G399">
            <v>2921.1695801729802</v>
          </cell>
          <cell r="H399">
            <v>2981.5570410270102</v>
          </cell>
          <cell r="I399">
            <v>2834.7624459735198</v>
          </cell>
          <cell r="J399">
            <v>2009.8783163138401</v>
          </cell>
          <cell r="K399">
            <v>1222.70967750507</v>
          </cell>
          <cell r="L399">
            <v>576.08217571098396</v>
          </cell>
          <cell r="M399">
            <v>465.23543159969302</v>
          </cell>
          <cell r="N399">
            <v>448.79893747653801</v>
          </cell>
          <cell r="O399">
            <v>453.44529156492399</v>
          </cell>
          <cell r="P399">
            <v>389.20367410669297</v>
          </cell>
        </row>
        <row r="400">
          <cell r="B400" t="str">
            <v>D-RNGA</v>
          </cell>
          <cell r="C400" t="str">
            <v>VAR_fout</v>
          </cell>
          <cell r="D400" t="str">
            <v>RNGA</v>
          </cell>
          <cell r="E400">
            <v>47.156937001476784</v>
          </cell>
          <cell r="F400">
            <v>48.28301513722031</v>
          </cell>
          <cell r="G400">
            <v>51.629800247065106</v>
          </cell>
          <cell r="H400">
            <v>52.696822384974148</v>
          </cell>
          <cell r="I400">
            <v>50.102147887417722</v>
          </cell>
          <cell r="J400">
            <v>35.886531124325145</v>
          </cell>
          <cell r="K400">
            <v>23.595847126630101</v>
          </cell>
          <cell r="L400">
            <v>12.464467969616846</v>
          </cell>
          <cell r="M400">
            <v>10.505265022105291</v>
          </cell>
          <cell r="N400">
            <v>10.214715507919749</v>
          </cell>
          <cell r="O400">
            <v>10.296888526953081</v>
          </cell>
          <cell r="P400">
            <v>9.1613183176860709</v>
          </cell>
        </row>
        <row r="401">
          <cell r="B401" t="str">
            <v>D-RNGA</v>
          </cell>
          <cell r="C401" t="str">
            <v>VAR_fout</v>
          </cell>
          <cell r="D401" t="str">
            <v>RSH2</v>
          </cell>
          <cell r="E401"/>
          <cell r="F401"/>
          <cell r="G401"/>
          <cell r="H401">
            <v>7.9507902668408514E-2</v>
          </cell>
          <cell r="I401">
            <v>0.14950273455893398</v>
          </cell>
          <cell r="J401">
            <v>0.36796249085315746</v>
          </cell>
          <cell r="K401">
            <v>0.23285970837445591</v>
          </cell>
          <cell r="L401">
            <v>0.18738921947710593</v>
          </cell>
          <cell r="M401">
            <v>0.21823731401507027</v>
          </cell>
          <cell r="N401">
            <v>0.23149943225939587</v>
          </cell>
          <cell r="O401">
            <v>0.21575433947776643</v>
          </cell>
          <cell r="P401">
            <v>0.26637225296950312</v>
          </cell>
        </row>
        <row r="402">
          <cell r="B402" t="str">
            <v>D-RNGA</v>
          </cell>
          <cell r="C402" t="str">
            <v>VAR_fin</v>
          </cell>
          <cell r="D402" t="str">
            <v>NGA</v>
          </cell>
          <cell r="E402">
            <v>46.995338332127957</v>
          </cell>
          <cell r="F402">
            <v>48.436310271795676</v>
          </cell>
          <cell r="G402">
            <v>51.793786882499653</v>
          </cell>
          <cell r="H402">
            <v>52.864486543032157</v>
          </cell>
          <cell r="I402">
            <v>50.261745495984364</v>
          </cell>
          <cell r="J402">
            <v>35.636140360174394</v>
          </cell>
          <cell r="K402">
            <v>21.679249601153678</v>
          </cell>
          <cell r="L402">
            <v>10.214222973599011</v>
          </cell>
          <cell r="M402">
            <v>8.2488551702073156</v>
          </cell>
          <cell r="N402">
            <v>7.9574279694421595</v>
          </cell>
          <cell r="O402">
            <v>8.0398101341298567</v>
          </cell>
          <cell r="P402">
            <v>6.9007743635938512</v>
          </cell>
        </row>
        <row r="403">
          <cell r="B403" t="str">
            <v>D-RNGA</v>
          </cell>
          <cell r="C403" t="str">
            <v>VAR_fin</v>
          </cell>
          <cell r="D403" t="str">
            <v>BNGA</v>
          </cell>
          <cell r="E403">
            <v>0.31224714400679249</v>
          </cell>
          <cell r="F403">
            <v>9.5073135274291063E-4</v>
          </cell>
          <cell r="G403">
            <v>9.5093576251607998E-4</v>
          </cell>
          <cell r="H403">
            <v>9.5118952180439338E-4</v>
          </cell>
          <cell r="I403">
            <v>9.5177243116825099E-4</v>
          </cell>
          <cell r="J403">
            <v>0.36623982500904095</v>
          </cell>
          <cell r="K403">
            <v>1.9927672542157115</v>
          </cell>
          <cell r="L403">
            <v>2.2907170343757057</v>
          </cell>
          <cell r="M403">
            <v>2.2907085363933368</v>
          </cell>
          <cell r="N403">
            <v>2.2907089682331723</v>
          </cell>
          <cell r="O403">
            <v>2.2906998003440884</v>
          </cell>
          <cell r="P403">
            <v>2.290698834933111</v>
          </cell>
        </row>
        <row r="404">
          <cell r="B404" t="str">
            <v>D-RNGA</v>
          </cell>
          <cell r="C404" t="str">
            <v>VAR_fin</v>
          </cell>
          <cell r="D404" t="str">
            <v>H2</v>
          </cell>
          <cell r="E404"/>
          <cell r="F404"/>
          <cell r="G404"/>
          <cell r="H404">
            <v>7.9507645765615434E-2</v>
          </cell>
          <cell r="I404">
            <v>0.14950272136465731</v>
          </cell>
          <cell r="J404">
            <v>0.36796249085311</v>
          </cell>
          <cell r="K404">
            <v>0.23285873782363803</v>
          </cell>
          <cell r="L404">
            <v>0.18738853791501531</v>
          </cell>
          <cell r="M404">
            <v>0.21823724146118825</v>
          </cell>
          <cell r="N404">
            <v>0.23149943225941022</v>
          </cell>
          <cell r="O404">
            <v>0.21575430074765006</v>
          </cell>
          <cell r="P404">
            <v>0.26637109698478917</v>
          </cell>
        </row>
        <row r="405">
          <cell r="B405" t="str">
            <v>D-RNGA</v>
          </cell>
          <cell r="C405" t="str">
            <v>VAR_ncap</v>
          </cell>
          <cell r="D405" t="str">
            <v>-</v>
          </cell>
          <cell r="E405">
            <v>2.8440424230394502E-8</v>
          </cell>
          <cell r="F405">
            <v>2.0232973568775201E-8</v>
          </cell>
          <cell r="G405">
            <v>2.5172134802907499E-8</v>
          </cell>
          <cell r="H405">
            <v>2.58159346380886E-8</v>
          </cell>
          <cell r="I405">
            <v>3.4358519432554797E-8</v>
          </cell>
          <cell r="J405">
            <v>4.3644354696245198E-8</v>
          </cell>
          <cell r="K405">
            <v>7.6606762175248697E-8</v>
          </cell>
          <cell r="L405">
            <v>4.0182557710200298E-7</v>
          </cell>
          <cell r="M405">
            <v>0.62756469090911604</v>
          </cell>
          <cell r="N405">
            <v>9.4019272459239397E-7</v>
          </cell>
          <cell r="O405">
            <v>1.15314809570643E-4</v>
          </cell>
          <cell r="P405">
            <v>1.05622381769457E-6</v>
          </cell>
        </row>
        <row r="406">
          <cell r="B406" t="str">
            <v>D-RNGA</v>
          </cell>
          <cell r="C406" t="str">
            <v>VAR_cap</v>
          </cell>
          <cell r="D406" t="str">
            <v>-</v>
          </cell>
          <cell r="E406">
            <v>3.0972400358363443</v>
          </cell>
          <cell r="F406">
            <v>3.0972400560693178</v>
          </cell>
          <cell r="G406">
            <v>3.0972400812414529</v>
          </cell>
          <cell r="H406">
            <v>3.0972401070573872</v>
          </cell>
          <cell r="I406">
            <v>3.0972401414159068</v>
          </cell>
          <cell r="J406">
            <v>3.0972401850602616</v>
          </cell>
          <cell r="K406">
            <v>3.0972402616670238</v>
          </cell>
          <cell r="L406">
            <v>1.0580092862841506</v>
          </cell>
          <cell r="M406">
            <v>0.62756534700579603</v>
          </cell>
          <cell r="N406">
            <v>0.62756625626694496</v>
          </cell>
          <cell r="O406">
            <v>0.62768152443709102</v>
          </cell>
          <cell r="P406">
            <v>0.62768255857044197</v>
          </cell>
        </row>
        <row r="407">
          <cell r="B407" t="str">
            <v>RHES-CHPGFC</v>
          </cell>
          <cell r="C407" t="str">
            <v>VAR_fout</v>
          </cell>
          <cell r="D407" t="str">
            <v>CO2_R</v>
          </cell>
          <cell r="E407"/>
          <cell r="F407"/>
          <cell r="G407"/>
          <cell r="H407"/>
          <cell r="I407"/>
          <cell r="J407"/>
          <cell r="K407"/>
          <cell r="L407"/>
          <cell r="M407">
            <v>2.1445864582806898E-2</v>
          </cell>
          <cell r="N407">
            <v>4.55457489679333E-2</v>
          </cell>
          <cell r="O407">
            <v>4.5743304672488799E-2</v>
          </cell>
          <cell r="P407">
            <v>6.5909893106822506E-2</v>
          </cell>
        </row>
        <row r="408">
          <cell r="B408" t="str">
            <v>RHES-CHPGFC</v>
          </cell>
          <cell r="C408" t="str">
            <v>VAR_fout</v>
          </cell>
          <cell r="D408" t="str">
            <v>RHES_NKEV_GAS_ELC_CHP</v>
          </cell>
          <cell r="E408"/>
          <cell r="F408"/>
          <cell r="G408"/>
          <cell r="H408"/>
          <cell r="I408"/>
          <cell r="J408"/>
          <cell r="K408"/>
          <cell r="L408"/>
          <cell r="M408">
            <v>1.7111062167133193E-4</v>
          </cell>
          <cell r="N408">
            <v>3.6339693325478767E-4</v>
          </cell>
          <cell r="O408">
            <v>3.6497317557836797E-4</v>
          </cell>
          <cell r="P408">
            <v>5.258768067033712E-4</v>
          </cell>
        </row>
        <row r="409">
          <cell r="B409" t="str">
            <v>RHES-CHPGFC</v>
          </cell>
          <cell r="C409" t="str">
            <v>VAR_fout</v>
          </cell>
          <cell r="D409" t="str">
            <v>RHES_LTH_CHPNGA</v>
          </cell>
          <cell r="E409"/>
          <cell r="F409"/>
          <cell r="G409"/>
          <cell r="H409"/>
          <cell r="I409"/>
          <cell r="J409"/>
          <cell r="K409"/>
          <cell r="L409"/>
          <cell r="M409">
            <v>1.7111062167133193E-4</v>
          </cell>
          <cell r="N409">
            <v>3.6339693325478767E-4</v>
          </cell>
          <cell r="O409">
            <v>3.6497317557836797E-4</v>
          </cell>
          <cell r="P409">
            <v>5.258768067033712E-4</v>
          </cell>
        </row>
        <row r="410">
          <cell r="B410" t="str">
            <v>RHES-CHPGFC</v>
          </cell>
          <cell r="C410" t="str">
            <v>VAR_fin</v>
          </cell>
          <cell r="D410" t="str">
            <v>RNGA</v>
          </cell>
          <cell r="E410"/>
          <cell r="F410"/>
          <cell r="G410"/>
          <cell r="H410"/>
          <cell r="I410"/>
          <cell r="J410"/>
          <cell r="K410"/>
          <cell r="L410"/>
          <cell r="M410">
            <v>3.8024582593629324E-4</v>
          </cell>
          <cell r="N410">
            <v>8.0754874056619414E-4</v>
          </cell>
          <cell r="O410">
            <v>8.1105150128526213E-4</v>
          </cell>
          <cell r="P410">
            <v>1.168615126007492E-3</v>
          </cell>
        </row>
        <row r="411">
          <cell r="B411" t="str">
            <v>RHES-CHPGFC</v>
          </cell>
          <cell r="C411" t="str">
            <v>VAR_ncap</v>
          </cell>
          <cell r="D411" t="str">
            <v>-</v>
          </cell>
          <cell r="E411"/>
          <cell r="F411"/>
          <cell r="G411"/>
          <cell r="H411"/>
          <cell r="I411"/>
          <cell r="J411"/>
          <cell r="K411"/>
          <cell r="L411"/>
          <cell r="M411">
            <v>1.5200008115519701E-5</v>
          </cell>
          <cell r="N411">
            <v>1.7095926092199399E-5</v>
          </cell>
          <cell r="O411">
            <v>1.8667209525222499E-7</v>
          </cell>
          <cell r="P411">
            <v>1.44416876893208E-5</v>
          </cell>
        </row>
        <row r="412">
          <cell r="B412" t="str">
            <v>RHES-CHPGFC</v>
          </cell>
          <cell r="C412" t="str">
            <v>VAR_cap</v>
          </cell>
          <cell r="D412" t="str">
            <v>-</v>
          </cell>
          <cell r="E412"/>
          <cell r="F412"/>
          <cell r="G412"/>
          <cell r="H412"/>
          <cell r="I412"/>
          <cell r="J412"/>
          <cell r="K412"/>
          <cell r="L412"/>
          <cell r="M412">
            <v>1.5200008115519701E-5</v>
          </cell>
          <cell r="N412">
            <v>3.2285636071721966E-5</v>
          </cell>
          <cell r="O412">
            <v>3.2468693115865248E-5</v>
          </cell>
          <cell r="P412">
            <v>4.6856321517302711E-5</v>
          </cell>
        </row>
        <row r="413">
          <cell r="B413" t="str">
            <v>ITOT-CHPHFC</v>
          </cell>
          <cell r="C413" t="str">
            <v>VAR_fout</v>
          </cell>
          <cell r="D413" t="str">
            <v>ITOT_LTH_CHP</v>
          </cell>
          <cell r="E413"/>
          <cell r="F413"/>
          <cell r="G413"/>
          <cell r="H413"/>
          <cell r="I413">
            <v>0.60990102895943399</v>
          </cell>
          <cell r="J413">
            <v>0.21209799024711312</v>
          </cell>
          <cell r="K413">
            <v>0.19442247437050991</v>
          </cell>
          <cell r="L413">
            <v>0.17676301662250676</v>
          </cell>
          <cell r="M413">
            <v>0.47546584476017767</v>
          </cell>
          <cell r="N413">
            <v>0.47546952562130401</v>
          </cell>
          <cell r="O413">
            <v>1.2415482612281985</v>
          </cell>
          <cell r="P413">
            <v>1.2415525937348144</v>
          </cell>
        </row>
        <row r="414">
          <cell r="B414" t="str">
            <v>ITOT-CHPHFC</v>
          </cell>
          <cell r="C414" t="str">
            <v>VAR_fout</v>
          </cell>
          <cell r="D414" t="str">
            <v>ITOT_KEV_HFC_ELC_CHP</v>
          </cell>
          <cell r="E414"/>
          <cell r="F414"/>
          <cell r="G414"/>
          <cell r="H414"/>
          <cell r="I414">
            <v>0.90525040280335789</v>
          </cell>
          <cell r="J414">
            <v>0.35349665041185507</v>
          </cell>
          <cell r="K414">
            <v>0.35349540794638162</v>
          </cell>
          <cell r="L414">
            <v>0.35352603324501364</v>
          </cell>
          <cell r="M414">
            <v>0.95093168952035556</v>
          </cell>
          <cell r="N414">
            <v>0.95093905124260802</v>
          </cell>
          <cell r="O414">
            <v>2.4830965224563961</v>
          </cell>
          <cell r="P414">
            <v>2.4831051874696284</v>
          </cell>
        </row>
        <row r="415">
          <cell r="B415" t="str">
            <v>ITOT-CHPHFC</v>
          </cell>
          <cell r="C415" t="str">
            <v>VAR_fin</v>
          </cell>
          <cell r="D415" t="str">
            <v>IH2</v>
          </cell>
          <cell r="E415"/>
          <cell r="F415"/>
          <cell r="G415"/>
          <cell r="H415"/>
          <cell r="I415">
            <v>1.7325366560829805</v>
          </cell>
          <cell r="J415">
            <v>0.64272118256700916</v>
          </cell>
          <cell r="K415">
            <v>0.61477462251544668</v>
          </cell>
          <cell r="L415">
            <v>0.58921005540835603</v>
          </cell>
          <cell r="M415">
            <v>1.5848861492005928</v>
          </cell>
          <cell r="N415">
            <v>1.5848984187376807</v>
          </cell>
          <cell r="O415">
            <v>4.1384942040939992</v>
          </cell>
          <cell r="P415">
            <v>4.1385086457827125</v>
          </cell>
        </row>
        <row r="416">
          <cell r="B416" t="str">
            <v>ITOT-CHPHFC</v>
          </cell>
          <cell r="C416" t="str">
            <v>VAR_ncap</v>
          </cell>
          <cell r="D416" t="str">
            <v>-</v>
          </cell>
          <cell r="E416"/>
          <cell r="F416"/>
          <cell r="G416"/>
          <cell r="H416"/>
          <cell r="I416">
            <v>3.86400175554618E-2</v>
          </cell>
          <cell r="J416">
            <v>1.0431241391228E-7</v>
          </cell>
          <cell r="K416">
            <v>3.0196667663074902E-7</v>
          </cell>
          <cell r="L416">
            <v>3.7694294267498103E-2</v>
          </cell>
          <cell r="M416">
            <v>1.35530452555589E-2</v>
          </cell>
          <cell r="N416">
            <v>5.3047467742370503E-3</v>
          </cell>
          <cell r="O416">
            <v>8.0028365226328599E-2</v>
          </cell>
          <cell r="P416">
            <v>1.6772318978351099E-2</v>
          </cell>
        </row>
        <row r="417">
          <cell r="B417" t="str">
            <v>ITOT-CHPHFC</v>
          </cell>
          <cell r="C417" t="str">
            <v>VAR_cap</v>
          </cell>
          <cell r="D417" t="str">
            <v>-</v>
          </cell>
          <cell r="E417"/>
          <cell r="F417"/>
          <cell r="G417"/>
          <cell r="H417"/>
          <cell r="I417">
            <v>3.86400175554618E-2</v>
          </cell>
          <cell r="J417">
            <v>3.8640068260323783E-2</v>
          </cell>
          <cell r="K417">
            <v>3.864030938245671E-2</v>
          </cell>
          <cell r="L417">
            <v>3.7694624322089969E-2</v>
          </cell>
          <cell r="M417">
            <v>5.1247530761196487E-2</v>
          </cell>
          <cell r="N417">
            <v>5.6551936637527493E-2</v>
          </cell>
          <cell r="O417">
            <v>0.10126595196042283</v>
          </cell>
          <cell r="P417">
            <v>0.10210527018703529</v>
          </cell>
        </row>
        <row r="418">
          <cell r="B418" t="str">
            <v>G-INTC-TRA</v>
          </cell>
          <cell r="C418" t="str">
            <v>VAR_fout</v>
          </cell>
          <cell r="D418" t="str">
            <v>TRAN_ELC</v>
          </cell>
          <cell r="E418">
            <v>7.7676336107873869</v>
          </cell>
          <cell r="F418">
            <v>12.437331861556803</v>
          </cell>
          <cell r="G418">
            <v>24.502538149180612</v>
          </cell>
          <cell r="H418">
            <v>25.613695814872148</v>
          </cell>
          <cell r="I418">
            <v>24.692049428916366</v>
          </cell>
          <cell r="J418">
            <v>21.834574939219348</v>
          </cell>
          <cell r="K418">
            <v>24.396948700278237</v>
          </cell>
          <cell r="L418">
            <v>25.050633738286169</v>
          </cell>
          <cell r="M418">
            <v>25.213197486085214</v>
          </cell>
          <cell r="N418">
            <v>25.120727213507347</v>
          </cell>
          <cell r="O418">
            <v>24.901392450495198</v>
          </cell>
          <cell r="P418">
            <v>24.720451005741324</v>
          </cell>
        </row>
        <row r="419">
          <cell r="B419" t="str">
            <v>G-INTC-TRA</v>
          </cell>
          <cell r="C419" t="str">
            <v>VAR_fin</v>
          </cell>
          <cell r="D419" t="str">
            <v>ELC3</v>
          </cell>
          <cell r="E419">
            <v>7.1701233330345131</v>
          </cell>
          <cell r="F419">
            <v>12.436405772800676</v>
          </cell>
          <cell r="G419">
            <v>24.501523066947978</v>
          </cell>
          <cell r="H419">
            <v>18.005667355009141</v>
          </cell>
          <cell r="I419">
            <v>24.457428067782764</v>
          </cell>
          <cell r="J419">
            <v>11.398932505033621</v>
          </cell>
          <cell r="K419">
            <v>23.585063737873988</v>
          </cell>
          <cell r="L419">
            <v>11.49475282294777</v>
          </cell>
          <cell r="M419">
            <v>24.790539527361794</v>
          </cell>
          <cell r="N419">
            <v>24.452389051926176</v>
          </cell>
          <cell r="O419">
            <v>24.023490944058885</v>
          </cell>
          <cell r="P419">
            <v>23.764766403820953</v>
          </cell>
        </row>
        <row r="420">
          <cell r="B420" t="str">
            <v>G-INTC-TRA</v>
          </cell>
          <cell r="C420" t="str">
            <v>VAR_fin</v>
          </cell>
          <cell r="D420" t="str">
            <v>ELC5</v>
          </cell>
          <cell r="E420">
            <v>0.5975102777528758</v>
          </cell>
          <cell r="F420">
            <v>9.2608875612687003E-4</v>
          </cell>
          <cell r="G420">
            <v>1.0150822326449205E-3</v>
          </cell>
          <cell r="H420">
            <v>7.6080284598630161</v>
          </cell>
          <cell r="I420">
            <v>0.23462136113359827</v>
          </cell>
          <cell r="J420">
            <v>10.435642434185706</v>
          </cell>
          <cell r="K420">
            <v>0.81188496240425834</v>
          </cell>
          <cell r="L420">
            <v>13.555880915338394</v>
          </cell>
          <cell r="M420">
            <v>0.42265795872342221</v>
          </cell>
          <cell r="N420">
            <v>0.66833816158115533</v>
          </cell>
          <cell r="O420">
            <v>0.87790150643630427</v>
          </cell>
          <cell r="P420">
            <v>0.95568460192034188</v>
          </cell>
        </row>
        <row r="421">
          <cell r="B421" t="str">
            <v>G-INTC-TRA</v>
          </cell>
          <cell r="C421" t="str">
            <v>VAR_ncap</v>
          </cell>
          <cell r="D421" t="str">
            <v>-</v>
          </cell>
          <cell r="E421">
            <v>2.73031298849089E-8</v>
          </cell>
          <cell r="F421">
            <v>2.9287760837164402E-8</v>
          </cell>
          <cell r="G421">
            <v>3.26356308783161E-8</v>
          </cell>
          <cell r="H421">
            <v>3.8327222655583001E-8</v>
          </cell>
          <cell r="I421">
            <v>5.2932292711907E-8</v>
          </cell>
          <cell r="J421">
            <v>6.4372963286178302E-8</v>
          </cell>
          <cell r="K421">
            <v>7.7666349390686004E-8</v>
          </cell>
          <cell r="L421">
            <v>1.0593834070838301E-7</v>
          </cell>
          <cell r="M421">
            <v>1.3412626328475299E-7</v>
          </cell>
          <cell r="N421">
            <v>2.70427451001251E-7</v>
          </cell>
          <cell r="O421">
            <v>4.7306616904776298E-7</v>
          </cell>
        </row>
        <row r="422">
          <cell r="B422" t="str">
            <v>G-INTC-TRA</v>
          </cell>
          <cell r="C422" t="str">
            <v>VAR_cap</v>
          </cell>
          <cell r="D422" t="str">
            <v>-</v>
          </cell>
          <cell r="E422">
            <v>0.86351880627381705</v>
          </cell>
          <cell r="F422">
            <v>0.86351881515107931</v>
          </cell>
          <cell r="G422">
            <v>0.8635188628647078</v>
          </cell>
          <cell r="H422">
            <v>0.86351891658756808</v>
          </cell>
          <cell r="I422">
            <v>0.8635189465746036</v>
          </cell>
          <cell r="J422">
            <v>0.86351901155953115</v>
          </cell>
          <cell r="K422">
            <v>0.8635190885283105</v>
          </cell>
          <cell r="L422">
            <v>0.8635191287991667</v>
          </cell>
          <cell r="M422">
            <v>0.86351930853234782</v>
          </cell>
          <cell r="N422">
            <v>0.86351943398753506</v>
          </cell>
          <cell r="O422">
            <v>0.86351986706738026</v>
          </cell>
          <cell r="P422">
            <v>0.86352011235739079</v>
          </cell>
        </row>
        <row r="423">
          <cell r="B423" t="str">
            <v>SCOM-SWHSTG-CHPBIO</v>
          </cell>
          <cell r="C423" t="str">
            <v>VAR_fout</v>
          </cell>
          <cell r="D423" t="str">
            <v>AUX_SCOM-CHPBIO_OUT</v>
          </cell>
          <cell r="E423"/>
          <cell r="F423">
            <v>4.5088508290913607E-3</v>
          </cell>
          <cell r="G423">
            <v>0.12986990446065158</v>
          </cell>
          <cell r="H423">
            <v>5.7284848088420453E-3</v>
          </cell>
          <cell r="I423">
            <v>4.0880233145062617E-2</v>
          </cell>
          <cell r="J423">
            <v>8.8154286213189798E-2</v>
          </cell>
          <cell r="K423">
            <v>0.13532839771824218</v>
          </cell>
          <cell r="L423">
            <v>0.17006522751057851</v>
          </cell>
          <cell r="M423">
            <v>0.14882211189118405</v>
          </cell>
          <cell r="N423">
            <v>0.13837871496477649</v>
          </cell>
          <cell r="O423">
            <v>0.17471047072245244</v>
          </cell>
          <cell r="P423">
            <v>0.16187130496706637</v>
          </cell>
        </row>
        <row r="424">
          <cell r="B424" t="str">
            <v>SCOM-SWHSTG-CHPBIO</v>
          </cell>
          <cell r="C424" t="str">
            <v>VAR_fout</v>
          </cell>
          <cell r="D424" t="str">
            <v>SCOM_LTH_CHPBIO</v>
          </cell>
          <cell r="E424">
            <v>1.885588422023446E-6</v>
          </cell>
          <cell r="F424">
            <v>4.5125362244050546E-3</v>
          </cell>
          <cell r="G424">
            <v>0.13003576640759973</v>
          </cell>
          <cell r="H424">
            <v>5.7284848088420366E-3</v>
          </cell>
          <cell r="I424">
            <v>4.0925706151898007E-2</v>
          </cell>
          <cell r="J424">
            <v>8.8154286213189714E-2</v>
          </cell>
          <cell r="K424">
            <v>0.13546068354201346</v>
          </cell>
          <cell r="L424">
            <v>0.17006522751057848</v>
          </cell>
          <cell r="M424">
            <v>0.14882211189118405</v>
          </cell>
          <cell r="N424">
            <v>0.13837871496477649</v>
          </cell>
          <cell r="O424">
            <v>0.17471047072245241</v>
          </cell>
          <cell r="P424">
            <v>0.16187130496706637</v>
          </cell>
        </row>
        <row r="425">
          <cell r="B425" t="str">
            <v>SCOM-SWHSTG-CHPBIO</v>
          </cell>
          <cell r="C425" t="str">
            <v>VAR_fin</v>
          </cell>
          <cell r="D425" t="str">
            <v>SCOM_LTH_CHPBIO</v>
          </cell>
          <cell r="E425">
            <v>3.0985433456689371E-6</v>
          </cell>
          <cell r="F425">
            <v>5.4897034359547656E-3</v>
          </cell>
          <cell r="G425">
            <v>0.15480449452213241</v>
          </cell>
          <cell r="H425">
            <v>6.5850458863720039E-3</v>
          </cell>
          <cell r="I425">
            <v>4.5474078425577262E-2</v>
          </cell>
          <cell r="J425">
            <v>9.4790634034132334E-2</v>
          </cell>
          <cell r="K425">
            <v>0.14110642080124164</v>
          </cell>
          <cell r="L425">
            <v>0.17178536323783802</v>
          </cell>
          <cell r="M425">
            <v>0.15032644684123847</v>
          </cell>
          <cell r="N425">
            <v>0.1397786879236414</v>
          </cell>
          <cell r="O425">
            <v>0.17647625049393731</v>
          </cell>
          <cell r="P425">
            <v>0.16350876625150809</v>
          </cell>
        </row>
        <row r="426">
          <cell r="B426" t="str">
            <v>SCOM-SWHSTG-CHPBIO</v>
          </cell>
          <cell r="C426" t="str">
            <v>VAR_fin</v>
          </cell>
          <cell r="D426" t="str">
            <v>AUX_SCOM-CHPBIO_IN</v>
          </cell>
          <cell r="E426">
            <v>3.0985433456689371E-6</v>
          </cell>
          <cell r="F426">
            <v>5.4897034359547656E-3</v>
          </cell>
          <cell r="G426">
            <v>0.15480449452213241</v>
          </cell>
          <cell r="H426">
            <v>6.5850458863720039E-3</v>
          </cell>
          <cell r="I426">
            <v>4.5474078425577262E-2</v>
          </cell>
          <cell r="J426">
            <v>9.4790634034132334E-2</v>
          </cell>
          <cell r="K426">
            <v>0.14110642080124164</v>
          </cell>
          <cell r="L426">
            <v>0.17178536323783802</v>
          </cell>
          <cell r="M426">
            <v>0.15032644684123847</v>
          </cell>
          <cell r="N426">
            <v>0.1397786879236414</v>
          </cell>
          <cell r="O426">
            <v>0.17647625049393731</v>
          </cell>
          <cell r="P426">
            <v>0.16350876625150809</v>
          </cell>
        </row>
        <row r="427">
          <cell r="B427" t="str">
            <v>SCOM-SWHSTG-CHPBIO</v>
          </cell>
          <cell r="C427" t="str">
            <v>VAR_ncap</v>
          </cell>
          <cell r="D427" t="str">
            <v>-</v>
          </cell>
          <cell r="E427">
            <v>2.10558313676679E-3</v>
          </cell>
          <cell r="F427">
            <v>1.8867775348918E-3</v>
          </cell>
          <cell r="G427">
            <v>4.1815867517641598E-3</v>
          </cell>
          <cell r="H427">
            <v>2.5271421530202401E-6</v>
          </cell>
          <cell r="I427">
            <v>7.3921234722141996E-3</v>
          </cell>
          <cell r="J427">
            <v>1.67911982882601E-2</v>
          </cell>
          <cell r="K427">
            <v>3.2529650562255802E-3</v>
          </cell>
          <cell r="L427">
            <v>1.3030284803192901E-2</v>
          </cell>
          <cell r="M427">
            <v>9.7587084054725302E-3</v>
          </cell>
          <cell r="N427">
            <v>4.1862573256858798E-3</v>
          </cell>
          <cell r="O427">
            <v>2.2314716602026299E-2</v>
          </cell>
          <cell r="P427">
            <v>3.1177519970631701E-3</v>
          </cell>
        </row>
        <row r="428">
          <cell r="B428" t="str">
            <v>SCOM-SWHSTG-CHPBIO</v>
          </cell>
          <cell r="C428" t="str">
            <v>VAR_cap</v>
          </cell>
          <cell r="D428" t="str">
            <v>-</v>
          </cell>
          <cell r="E428">
            <v>2.10558313676679E-3</v>
          </cell>
          <cell r="F428">
            <v>3.9917311242587319E-3</v>
          </cell>
          <cell r="G428">
            <v>8.172001089506482E-3</v>
          </cell>
          <cell r="H428">
            <v>4.2108281355104698E-3</v>
          </cell>
          <cell r="I428">
            <v>1.1573900657236281E-2</v>
          </cell>
          <cell r="J428">
            <v>2.505669198966216E-2</v>
          </cell>
          <cell r="K428">
            <v>2.7431646683747288E-2</v>
          </cell>
          <cell r="L428">
            <v>3.3066993582658105E-2</v>
          </cell>
          <cell r="M428">
            <v>2.8181085569667325E-2</v>
          </cell>
          <cell r="N428">
            <v>2.6966895229399396E-2</v>
          </cell>
          <cell r="O428">
            <v>3.5461041392192368E-2</v>
          </cell>
          <cell r="P428">
            <v>2.9610817413660472E-2</v>
          </cell>
        </row>
        <row r="429">
          <cell r="B429" t="str">
            <v>SCOM-SWHSTG-CHPHFC</v>
          </cell>
          <cell r="C429" t="str">
            <v>VAR_fout</v>
          </cell>
          <cell r="D429" t="str">
            <v>AUX_SCOM-CHPHFC_OUT</v>
          </cell>
          <cell r="E429">
            <v>1.9975415817674361E-5</v>
          </cell>
          <cell r="F429">
            <v>1.5191094197041937E-5</v>
          </cell>
          <cell r="G429">
            <v>1.5516617644082484E-5</v>
          </cell>
          <cell r="H429">
            <v>7.5847384829349823E-4</v>
          </cell>
          <cell r="I429">
            <v>3.0061589246735275E-3</v>
          </cell>
          <cell r="J429">
            <v>3.7571497367277517E-3</v>
          </cell>
          <cell r="K429">
            <v>2.6285578355033875E-3</v>
          </cell>
          <cell r="L429">
            <v>8.6755219027248223E-3</v>
          </cell>
          <cell r="M429">
            <v>1.4300374645811683E-2</v>
          </cell>
          <cell r="N429">
            <v>2.9099350038221974E-2</v>
          </cell>
          <cell r="O429">
            <v>5.7056947960625021E-2</v>
          </cell>
          <cell r="P429">
            <v>0.14420343903529187</v>
          </cell>
        </row>
        <row r="430">
          <cell r="B430" t="str">
            <v>SCOM-SWHSTG-CHPHFC</v>
          </cell>
          <cell r="C430" t="str">
            <v>VAR_fout</v>
          </cell>
          <cell r="D430" t="str">
            <v>SCOM_LTH_CHPHFC</v>
          </cell>
          <cell r="E430">
            <v>1.9975415817674409E-5</v>
          </cell>
          <cell r="F430">
            <v>1.5203510927930989E-5</v>
          </cell>
          <cell r="G430">
            <v>1.5536434524853973E-5</v>
          </cell>
          <cell r="H430">
            <v>7.5847384829349747E-4</v>
          </cell>
          <cell r="I430">
            <v>3.0095028166920697E-3</v>
          </cell>
          <cell r="J430">
            <v>3.75714973672775E-3</v>
          </cell>
          <cell r="K430">
            <v>2.6311272957531429E-3</v>
          </cell>
          <cell r="L430">
            <v>8.6755219027248223E-3</v>
          </cell>
          <cell r="M430">
            <v>1.4300374645811683E-2</v>
          </cell>
          <cell r="N430">
            <v>2.9099350038221967E-2</v>
          </cell>
          <cell r="O430">
            <v>5.7056947960625014E-2</v>
          </cell>
          <cell r="P430">
            <v>0.14420343903529184</v>
          </cell>
        </row>
        <row r="431">
          <cell r="B431" t="str">
            <v>SCOM-SWHSTG-CHPHFC</v>
          </cell>
          <cell r="C431" t="str">
            <v>VAR_fin</v>
          </cell>
          <cell r="D431" t="str">
            <v>SCOM_LTH_CHPHFC</v>
          </cell>
          <cell r="E431">
            <v>1.9975415817674409E-5</v>
          </cell>
          <cell r="F431">
            <v>1.5203510927930989E-5</v>
          </cell>
          <cell r="G431">
            <v>1.5536434524853973E-5</v>
          </cell>
          <cell r="H431">
            <v>8.7179697951468072E-4</v>
          </cell>
          <cell r="I431">
            <v>3.3438603258995423E-3</v>
          </cell>
          <cell r="J431">
            <v>4.039945953470906E-3</v>
          </cell>
          <cell r="K431">
            <v>2.740965682328208E-3</v>
          </cell>
          <cell r="L431">
            <v>8.7637886235985164E-3</v>
          </cell>
          <cell r="M431">
            <v>1.4444817522773646E-2</v>
          </cell>
          <cell r="N431">
            <v>2.9393899232761131E-2</v>
          </cell>
          <cell r="O431">
            <v>5.7633270064746715E-2</v>
          </cell>
          <cell r="P431">
            <v>0.14566086605075032</v>
          </cell>
        </row>
        <row r="432">
          <cell r="B432" t="str">
            <v>SCOM-SWHSTG-CHPHFC</v>
          </cell>
          <cell r="C432" t="str">
            <v>VAR_fin</v>
          </cell>
          <cell r="D432" t="str">
            <v>AUX_SCOM-CHPHFC_IN</v>
          </cell>
          <cell r="E432">
            <v>1.9975415817674409E-5</v>
          </cell>
          <cell r="F432">
            <v>1.5203510927930989E-5</v>
          </cell>
          <cell r="G432">
            <v>1.5536434524853973E-5</v>
          </cell>
          <cell r="H432">
            <v>8.7179697951468072E-4</v>
          </cell>
          <cell r="I432">
            <v>3.3438603258995423E-3</v>
          </cell>
          <cell r="J432">
            <v>4.039945953470906E-3</v>
          </cell>
          <cell r="K432">
            <v>2.740965682328208E-3</v>
          </cell>
          <cell r="L432">
            <v>8.7637886235985164E-3</v>
          </cell>
          <cell r="M432">
            <v>1.4444817522773646E-2</v>
          </cell>
          <cell r="N432">
            <v>2.9393899232761131E-2</v>
          </cell>
          <cell r="O432">
            <v>5.7633270064746715E-2</v>
          </cell>
          <cell r="P432">
            <v>0.14566086605075032</v>
          </cell>
        </row>
        <row r="433">
          <cell r="B433" t="str">
            <v>SCOM-SWHSTG-CHPHFC</v>
          </cell>
          <cell r="C433" t="str">
            <v>VAR_ncap</v>
          </cell>
          <cell r="D433" t="str">
            <v>-</v>
          </cell>
          <cell r="E433">
            <v>2.9479454538697101E-4</v>
          </cell>
          <cell r="F433">
            <v>7.6115986784430903E-6</v>
          </cell>
          <cell r="G433">
            <v>1.3584041633318499E-5</v>
          </cell>
          <cell r="H433">
            <v>1.5866429667868901E-5</v>
          </cell>
          <cell r="I433">
            <v>4.1774846237735397E-4</v>
          </cell>
          <cell r="J433">
            <v>8.6075153565781597E-5</v>
          </cell>
          <cell r="K433">
            <v>3.0565798683153897E-5</v>
          </cell>
          <cell r="L433">
            <v>8.3243681445477401E-4</v>
          </cell>
          <cell r="M433">
            <v>3.1534811989123597E-5</v>
          </cell>
          <cell r="N433">
            <v>9.6371548939389799E-4</v>
          </cell>
          <cell r="O433">
            <v>2.4295590606973698E-3</v>
          </cell>
          <cell r="P433">
            <v>5.5856650868214104E-3</v>
          </cell>
        </row>
        <row r="434">
          <cell r="B434" t="str">
            <v>SCOM-SWHSTG-CHPHFC</v>
          </cell>
          <cell r="C434" t="str">
            <v>VAR_cap</v>
          </cell>
          <cell r="D434" t="str">
            <v>-</v>
          </cell>
          <cell r="E434">
            <v>2.9479454538697101E-4</v>
          </cell>
          <cell r="F434">
            <v>3.0154562259235702E-4</v>
          </cell>
          <cell r="G434">
            <v>3.1307855099428123E-4</v>
          </cell>
          <cell r="H434">
            <v>3.2570973058830603E-4</v>
          </cell>
          <cell r="I434">
            <v>5.1823062215029391E-4</v>
          </cell>
          <cell r="J434">
            <v>5.1364613968417686E-4</v>
          </cell>
          <cell r="K434">
            <v>5.2928779328363618E-4</v>
          </cell>
          <cell r="L434">
            <v>9.424699387198907E-4</v>
          </cell>
          <cell r="M434">
            <v>8.9365792112615914E-4</v>
          </cell>
          <cell r="N434">
            <v>1.8192900401217383E-3</v>
          </cell>
          <cell r="O434">
            <v>3.5498510830828411E-3</v>
          </cell>
          <cell r="P434">
            <v>8.9711333295191629E-3</v>
          </cell>
        </row>
        <row r="435">
          <cell r="B435" t="str">
            <v>ENUC_SMR_GOE_III</v>
          </cell>
          <cell r="C435" t="str">
            <v>VAR_fout</v>
          </cell>
          <cell r="D435" t="str">
            <v>LTH</v>
          </cell>
          <cell r="E435"/>
          <cell r="F435"/>
          <cell r="K435">
            <v>9.4050905322458096E-3</v>
          </cell>
          <cell r="L435">
            <v>2.8545488929799422E-2</v>
          </cell>
          <cell r="M435">
            <v>2.8163991590770487E-2</v>
          </cell>
          <cell r="N435">
            <v>2.9732343240646039E-2</v>
          </cell>
          <cell r="O435">
            <v>2.9808852693705527E-2</v>
          </cell>
          <cell r="P435">
            <v>3.0117584104306899E-2</v>
          </cell>
        </row>
        <row r="436">
          <cell r="B436" t="str">
            <v>ENUC_SMR_GOE_III</v>
          </cell>
          <cell r="C436" t="str">
            <v>VAR_fout</v>
          </cell>
          <cell r="D436" t="str">
            <v>ELC</v>
          </cell>
          <cell r="E436"/>
          <cell r="F436"/>
          <cell r="G436"/>
          <cell r="H436"/>
          <cell r="I436"/>
          <cell r="J436"/>
          <cell r="K436">
            <v>1.522991342393099E-2</v>
          </cell>
          <cell r="L436">
            <v>4.6760404482243501E-2</v>
          </cell>
          <cell r="M436">
            <v>4.7228557517229521E-2</v>
          </cell>
          <cell r="N436">
            <v>4.5822780993059399E-2</v>
          </cell>
          <cell r="O436">
            <v>4.8266029011587379E-2</v>
          </cell>
          <cell r="P436">
            <v>4.5618559827023612E-2</v>
          </cell>
        </row>
        <row r="437">
          <cell r="B437" t="str">
            <v>ENUC_SMR_GOE_III</v>
          </cell>
          <cell r="C437" t="str">
            <v>VAR_fin</v>
          </cell>
          <cell r="D437" t="str">
            <v>URN</v>
          </cell>
          <cell r="E437"/>
          <cell r="F437"/>
          <cell r="G437"/>
          <cell r="H437"/>
          <cell r="I437"/>
          <cell r="J437"/>
          <cell r="K437">
            <v>5.011204011474546E-2</v>
          </cell>
          <cell r="L437">
            <v>0.15371335818570842</v>
          </cell>
          <cell r="M437">
            <v>0.15495593366603524</v>
          </cell>
          <cell r="N437">
            <v>0.15141301088068965</v>
          </cell>
          <cell r="O437">
            <v>0.15881673302570237</v>
          </cell>
          <cell r="P437">
            <v>0.15096779042354114</v>
          </cell>
        </row>
        <row r="438">
          <cell r="B438" t="str">
            <v>ENUC_SMR_GOE_III</v>
          </cell>
          <cell r="C438" t="str">
            <v>VAR_ncap</v>
          </cell>
          <cell r="D438" t="str">
            <v>-</v>
          </cell>
          <cell r="E438"/>
          <cell r="F438"/>
          <cell r="G438"/>
          <cell r="H438"/>
          <cell r="I438"/>
          <cell r="J438"/>
          <cell r="K438">
            <v>1.84988878508308E-3</v>
          </cell>
          <cell r="L438">
            <v>1.7182045136107698E-8</v>
          </cell>
          <cell r="M438">
            <v>2.9452844455370199E-8</v>
          </cell>
          <cell r="N438">
            <v>6.0659353790082303E-7</v>
          </cell>
          <cell r="O438">
            <v>2.10276660177043E-7</v>
          </cell>
        </row>
        <row r="439">
          <cell r="B439" t="str">
            <v>ENUC_SMR_GOE_III</v>
          </cell>
          <cell r="C439" t="str">
            <v>VAR_cap</v>
          </cell>
          <cell r="D439" t="str">
            <v>-</v>
          </cell>
          <cell r="E439"/>
          <cell r="F439"/>
          <cell r="G439"/>
          <cell r="H439"/>
          <cell r="I439"/>
          <cell r="J439"/>
          <cell r="K439">
            <v>5.8644007048559103E-4</v>
          </cell>
          <cell r="L439">
            <v>1.84988878508308E-3</v>
          </cell>
          <cell r="M439">
            <v>1.8499153292552599E-3</v>
          </cell>
          <cell r="N439">
            <v>1.84993541997267E-3</v>
          </cell>
          <cell r="O439">
            <v>1.8506086740906101E-3</v>
          </cell>
          <cell r="P439">
            <v>1.8507522901707501E-3</v>
          </cell>
        </row>
        <row r="440">
          <cell r="B440" t="str">
            <v>D-IHFO</v>
          </cell>
          <cell r="C440" t="str">
            <v>VAR_fout</v>
          </cell>
          <cell r="D440" t="str">
            <v>CO2</v>
          </cell>
          <cell r="E440">
            <v>213.78047015168499</v>
          </cell>
          <cell r="F440">
            <v>212.859540848633</v>
          </cell>
          <cell r="G440">
            <v>5.3935698742125997E-2</v>
          </cell>
          <cell r="H440">
            <v>1.6511848208503599E-2</v>
          </cell>
          <cell r="I440">
            <v>1.11257674638927E-2</v>
          </cell>
          <cell r="J440">
            <v>2.79592575808938E-2</v>
          </cell>
          <cell r="K440">
            <v>1.32407548137889E-2</v>
          </cell>
        </row>
        <row r="441">
          <cell r="B441" t="str">
            <v>D-IHFO</v>
          </cell>
          <cell r="C441" t="str">
            <v>VAR_fout</v>
          </cell>
          <cell r="D441" t="str">
            <v>IHFO</v>
          </cell>
          <cell r="E441">
            <v>2.7300011319658783</v>
          </cell>
          <cell r="F441">
            <v>2.7182407591029762</v>
          </cell>
          <cell r="G441">
            <v>6.8876506125606016E-4</v>
          </cell>
          <cell r="H441">
            <v>2.1085819611155136E-4</v>
          </cell>
          <cell r="I441">
            <v>1.4207732703022522E-4</v>
          </cell>
          <cell r="J441">
            <v>3.5704292721691383E-4</v>
          </cell>
          <cell r="K441">
            <v>1.6908595815173666E-4</v>
          </cell>
          <cell r="L441"/>
        </row>
        <row r="442">
          <cell r="B442" t="str">
            <v>D-IHFO</v>
          </cell>
          <cell r="C442" t="str">
            <v>VAR_fin</v>
          </cell>
          <cell r="D442" t="str">
            <v>HFO</v>
          </cell>
          <cell r="E442">
            <v>2.776369742229674</v>
          </cell>
          <cell r="F442">
            <v>2.7644096214108256</v>
          </cell>
          <cell r="G442">
            <v>7.0046362002761E-4</v>
          </cell>
          <cell r="H442">
            <v>2.1443958712342363E-4</v>
          </cell>
          <cell r="I442">
            <v>1.4449048654406111E-4</v>
          </cell>
          <cell r="J442">
            <v>3.6310724131030907E-4</v>
          </cell>
          <cell r="K442">
            <v>1.7195785472453126E-4</v>
          </cell>
          <cell r="L442"/>
        </row>
        <row r="443">
          <cell r="B443" t="str">
            <v>RHNM-CHPNGA</v>
          </cell>
          <cell r="C443" t="str">
            <v>VAR_fout</v>
          </cell>
          <cell r="D443" t="str">
            <v>CO2_R</v>
          </cell>
          <cell r="E443"/>
          <cell r="F443">
            <v>0.27983967156477402</v>
          </cell>
          <cell r="G443">
            <v>0.55254524173854103</v>
          </cell>
          <cell r="H443">
            <v>0.32023740065432499</v>
          </cell>
          <cell r="I443">
            <v>0.53858859586458896</v>
          </cell>
          <cell r="J443">
            <v>0.31342353744652302</v>
          </cell>
          <cell r="K443"/>
          <cell r="L443"/>
          <cell r="M443">
            <v>6.0787205401880699E-2</v>
          </cell>
          <cell r="N443">
            <v>0.32075995101235499</v>
          </cell>
          <cell r="O443">
            <v>9.6950646409555696E-2</v>
          </cell>
          <cell r="P443">
            <v>0.19196595160993099</v>
          </cell>
        </row>
        <row r="444">
          <cell r="B444" t="str">
            <v>RHNM-CHPNGA</v>
          </cell>
          <cell r="C444" t="str">
            <v>VAR_fout</v>
          </cell>
          <cell r="D444" t="str">
            <v>RHNM_NKEV_GAS_ELC_CHP</v>
          </cell>
          <cell r="E444"/>
          <cell r="F444">
            <v>1.4441689256786717E-3</v>
          </cell>
          <cell r="G444">
            <v>2.7244797948113579E-3</v>
          </cell>
          <cell r="H444">
            <v>1.6174388366031343E-3</v>
          </cell>
          <cell r="I444">
            <v>2.7864647303078192E-3</v>
          </cell>
          <cell r="J444">
            <v>1.6639262666070052E-3</v>
          </cell>
          <cell r="K444"/>
          <cell r="L444"/>
          <cell r="M444">
            <v>3.0563779875331191E-4</v>
          </cell>
          <cell r="N444">
            <v>1.7052048414735426E-3</v>
          </cell>
          <cell r="O444">
            <v>4.7489369651270666E-4</v>
          </cell>
          <cell r="P444">
            <v>9.3360063483085133E-4</v>
          </cell>
        </row>
        <row r="445">
          <cell r="B445" t="str">
            <v>RHNM-CHPNGA</v>
          </cell>
          <cell r="C445" t="str">
            <v>VAR_fout</v>
          </cell>
          <cell r="D445" t="str">
            <v>RHNM_LTH_CHPNGA</v>
          </cell>
          <cell r="E445"/>
          <cell r="F445">
            <v>3.1067891509197797E-3</v>
          </cell>
          <cell r="G445">
            <v>5.774644530611669E-3</v>
          </cell>
          <cell r="H445">
            <v>3.3427069289798119E-3</v>
          </cell>
          <cell r="I445">
            <v>5.6886514931311612E-3</v>
          </cell>
          <cell r="J445">
            <v>3.3551300129944497E-3</v>
          </cell>
          <cell r="K445"/>
          <cell r="L445"/>
          <cell r="M445">
            <v>6.0141631367587121E-4</v>
          </cell>
          <cell r="N445">
            <v>3.3554030751576152E-3</v>
          </cell>
          <cell r="O445">
            <v>9.3446824152500251E-4</v>
          </cell>
          <cell r="P445">
            <v>1.8370851201510276E-3</v>
          </cell>
        </row>
        <row r="446">
          <cell r="B446" t="str">
            <v>RHNM-CHPNGA</v>
          </cell>
          <cell r="C446" t="str">
            <v>VAR_fin</v>
          </cell>
          <cell r="D446" t="str">
            <v>RNGA</v>
          </cell>
          <cell r="E446"/>
          <cell r="F446">
            <v>4.9616963043399671E-3</v>
          </cell>
          <cell r="G446">
            <v>9.7969014492648981E-3</v>
          </cell>
          <cell r="H446">
            <v>5.6779680967079006E-3</v>
          </cell>
          <cell r="I446">
            <v>9.5494431890884562E-3</v>
          </cell>
          <cell r="J446">
            <v>5.557154919264594E-3</v>
          </cell>
          <cell r="K446"/>
          <cell r="L446"/>
          <cell r="M446">
            <v>1.0777873298205803E-3</v>
          </cell>
          <cell r="N446">
            <v>5.6872331739779187E-3</v>
          </cell>
          <cell r="O446">
            <v>1.7189830923680094E-3</v>
          </cell>
          <cell r="P446">
            <v>3.4036516242895629E-3</v>
          </cell>
        </row>
        <row r="447">
          <cell r="B447" t="str">
            <v>RHNM-CHPNGA</v>
          </cell>
          <cell r="C447" t="str">
            <v>VAR_ncap</v>
          </cell>
          <cell r="D447" t="str">
            <v>-</v>
          </cell>
          <cell r="F447">
            <v>2.0678844433523499E-4</v>
          </cell>
          <cell r="M447">
            <v>3.7217906341682802E-5</v>
          </cell>
          <cell r="N447">
            <v>9.8488775838259193E-5</v>
          </cell>
          <cell r="O447">
            <v>1.1674496096964701E-7</v>
          </cell>
          <cell r="P447">
            <v>1.2020316509268899E-5</v>
          </cell>
        </row>
        <row r="448">
          <cell r="B448" t="str">
            <v>RHNM-CHPNGA</v>
          </cell>
          <cell r="C448" t="str">
            <v>VAR_cap</v>
          </cell>
          <cell r="D448" t="str">
            <v>-</v>
          </cell>
          <cell r="F448">
            <v>2.0678844433523499E-4</v>
          </cell>
          <cell r="G448">
            <v>2.0678844433523499E-4</v>
          </cell>
          <cell r="H448">
            <v>2.0677373802385627E-4</v>
          </cell>
          <cell r="I448">
            <v>2.0676908659844441E-4</v>
          </cell>
          <cell r="J448">
            <v>1.2709556863239898E-4</v>
          </cell>
          <cell r="M448">
            <v>3.7217906341682802E-5</v>
          </cell>
          <cell r="N448">
            <v>1.3568399446368468E-4</v>
          </cell>
          <cell r="O448">
            <v>1.3508682785491659E-4</v>
          </cell>
          <cell r="P448">
            <v>1.4689964007053518E-4</v>
          </cell>
        </row>
        <row r="449">
          <cell r="B449" t="str">
            <v>G-INTC-EXP00-DE</v>
          </cell>
          <cell r="C449" t="str">
            <v>VAR_fout</v>
          </cell>
          <cell r="D449" t="str">
            <v>ELC_E-DE</v>
          </cell>
          <cell r="E449">
            <v>26.492979865075942</v>
          </cell>
          <cell r="F449">
            <v>1.0856198235586719E-4</v>
          </cell>
          <cell r="G449">
            <v>1.2032176664662769E-4</v>
          </cell>
          <cell r="H449">
            <v>9.8270322550024944E-5</v>
          </cell>
          <cell r="I449">
            <v>1.6894531641091962E-4</v>
          </cell>
          <cell r="J449">
            <v>2.5375182261088916E-4</v>
          </cell>
          <cell r="K449">
            <v>2.7056953154931017E-4</v>
          </cell>
          <cell r="L449">
            <v>1.374701957755261E-4</v>
          </cell>
          <cell r="M449">
            <v>9.2837447549848858E-5</v>
          </cell>
          <cell r="N449">
            <v>9.6073269338489594E-5</v>
          </cell>
          <cell r="O449">
            <v>9.7554433030442079E-5</v>
          </cell>
          <cell r="P449">
            <v>2.072611280116853E-4</v>
          </cell>
        </row>
        <row r="450">
          <cell r="B450" t="str">
            <v>G-INTC-EXP00-DE</v>
          </cell>
          <cell r="C450" t="str">
            <v>VAR_fin</v>
          </cell>
          <cell r="D450" t="str">
            <v>ELC</v>
          </cell>
          <cell r="E450">
            <v>26.492979865075942</v>
          </cell>
          <cell r="F450">
            <v>1.0856198235586719E-4</v>
          </cell>
          <cell r="G450">
            <v>1.2032176664662769E-4</v>
          </cell>
          <cell r="H450">
            <v>9.8270322550024944E-5</v>
          </cell>
          <cell r="I450">
            <v>1.6894531641091962E-4</v>
          </cell>
          <cell r="J450">
            <v>2.5375182261088916E-4</v>
          </cell>
          <cell r="K450">
            <v>2.7056953154931017E-4</v>
          </cell>
          <cell r="L450">
            <v>1.374701957755261E-4</v>
          </cell>
          <cell r="M450">
            <v>9.2837447549848858E-5</v>
          </cell>
          <cell r="N450">
            <v>9.6073269338489594E-5</v>
          </cell>
          <cell r="O450">
            <v>9.7554433030442079E-5</v>
          </cell>
          <cell r="P450">
            <v>2.072611280116853E-4</v>
          </cell>
        </row>
        <row r="451">
          <cell r="B451" t="str">
            <v>G-INTC-EXP00-DE</v>
          </cell>
          <cell r="C451" t="str">
            <v>VAR_ncap</v>
          </cell>
          <cell r="D451" t="str">
            <v>-</v>
          </cell>
          <cell r="E451">
            <v>2.17157645967828E-7</v>
          </cell>
          <cell r="F451">
            <v>3.1404289131188402E-7</v>
          </cell>
          <cell r="G451">
            <v>5.4058855491995099E-7</v>
          </cell>
          <cell r="H451">
            <v>7.6774662917224301E-7</v>
          </cell>
          <cell r="I451">
            <v>3.8121990874578802E-5</v>
          </cell>
          <cell r="J451">
            <v>3.9228722474182603E-5</v>
          </cell>
          <cell r="K451">
            <v>1.32624112386705E-5</v>
          </cell>
          <cell r="L451">
            <v>1.0845605003883401E-6</v>
          </cell>
          <cell r="M451">
            <v>1.5931767457122301E-6</v>
          </cell>
          <cell r="N451">
            <v>1.13347776801426E-4</v>
          </cell>
        </row>
        <row r="452">
          <cell r="B452" t="str">
            <v>G-INTC-EXP00-DE</v>
          </cell>
          <cell r="C452" t="str">
            <v>VAR_cap</v>
          </cell>
          <cell r="D452" t="str">
            <v>-</v>
          </cell>
          <cell r="E452">
            <v>4.0260091491604655</v>
          </cell>
          <cell r="F452">
            <v>1.3638629192946894E-4</v>
          </cell>
          <cell r="G452">
            <v>1.3554375563984422E-4</v>
          </cell>
          <cell r="H452">
            <v>1.3512684530425645E-4</v>
          </cell>
          <cell r="I452">
            <v>1.3537496651494507E-4</v>
          </cell>
          <cell r="J452">
            <v>1.3553479079053687E-4</v>
          </cell>
          <cell r="K452">
            <v>1.7270657884083107E-4</v>
          </cell>
          <cell r="L452">
            <v>1.2311654878027767E-4</v>
          </cell>
          <cell r="M452">
            <v>8.8145218790243386E-5</v>
          </cell>
          <cell r="N452">
            <v>9.1193517087495563E-5</v>
          </cell>
          <cell r="O452">
            <v>9.1344308909515004E-5</v>
          </cell>
          <cell r="P452">
            <v>2.0335488662426881E-4</v>
          </cell>
        </row>
        <row r="453">
          <cell r="B453" t="str">
            <v>ENUC_BMGL_EXT</v>
          </cell>
          <cell r="C453" t="str">
            <v>VAR_fout</v>
          </cell>
          <cell r="D453" t="str">
            <v>ELC</v>
          </cell>
          <cell r="F453">
            <v>33.169885395236101</v>
          </cell>
          <cell r="G453">
            <v>33.030617529865999</v>
          </cell>
          <cell r="H453">
            <v>33.169884306242871</v>
          </cell>
          <cell r="I453">
            <v>33.169884682437619</v>
          </cell>
          <cell r="J453">
            <v>33.169885444086624</v>
          </cell>
        </row>
        <row r="454">
          <cell r="B454" t="str">
            <v>ENUC_BMGL_EXT</v>
          </cell>
          <cell r="C454" t="str">
            <v>VAR_fin</v>
          </cell>
          <cell r="D454" t="str">
            <v>URN</v>
          </cell>
          <cell r="F454">
            <v>100.03604625589956</v>
          </cell>
          <cell r="G454">
            <v>99.616032545990009</v>
          </cell>
          <cell r="H454">
            <v>100.03604297163807</v>
          </cell>
          <cell r="I454">
            <v>100.03604410619224</v>
          </cell>
          <cell r="J454">
            <v>100.03604640322628</v>
          </cell>
        </row>
        <row r="455">
          <cell r="B455" t="str">
            <v>ENUC_BMGL_EXT</v>
          </cell>
          <cell r="C455" t="str">
            <v>VAR_ncap</v>
          </cell>
          <cell r="D455" t="str">
            <v>-</v>
          </cell>
          <cell r="F455">
            <v>1.2329760639292699</v>
          </cell>
        </row>
        <row r="456">
          <cell r="B456" t="str">
            <v>ENUC_BMGL_EXT</v>
          </cell>
          <cell r="C456" t="str">
            <v>VAR_cap</v>
          </cell>
          <cell r="D456" t="str">
            <v>-</v>
          </cell>
          <cell r="F456">
            <v>1.2329760639292699</v>
          </cell>
          <cell r="G456">
            <v>1.2329760517783033</v>
          </cell>
          <cell r="H456">
            <v>1.2329760462647572</v>
          </cell>
          <cell r="I456">
            <v>1.2329760424097416</v>
          </cell>
          <cell r="J456">
            <v>1.2329760346988257</v>
          </cell>
        </row>
        <row r="457">
          <cell r="B457" t="str">
            <v>CEN-EBAT</v>
          </cell>
          <cell r="C457" t="str">
            <v>VAR_fout</v>
          </cell>
          <cell r="D457" t="str">
            <v>ELC13</v>
          </cell>
          <cell r="E457">
            <v>9.3288955879392357E-4</v>
          </cell>
          <cell r="F457">
            <v>7.5208084649721816E-4</v>
          </cell>
          <cell r="G457">
            <v>7.8346580790444919E-4</v>
          </cell>
          <cell r="H457">
            <v>9.404892366445183E-4</v>
          </cell>
          <cell r="I457">
            <v>0.96054344352323373</v>
          </cell>
          <cell r="J457">
            <v>0.96079899050604722</v>
          </cell>
          <cell r="K457">
            <v>0.96114570444565539</v>
          </cell>
          <cell r="L457">
            <v>1.107905995401455</v>
          </cell>
          <cell r="M457">
            <v>1.8456815127690729</v>
          </cell>
          <cell r="N457">
            <v>1.8457655131991135</v>
          </cell>
          <cell r="O457">
            <v>1.8458911998773893</v>
          </cell>
          <cell r="P457">
            <v>1.8747678629099869</v>
          </cell>
        </row>
        <row r="458">
          <cell r="B458" t="str">
            <v>CEN-EBAT</v>
          </cell>
          <cell r="C458" t="str">
            <v>VAR_fout</v>
          </cell>
          <cell r="D458" t="str">
            <v>AUX_CEN-EBAT_OUT</v>
          </cell>
          <cell r="E458">
            <v>9.3288955879392054E-4</v>
          </cell>
          <cell r="F458">
            <v>7.5208084649721566E-4</v>
          </cell>
          <cell r="G458">
            <v>7.8346580790444604E-4</v>
          </cell>
          <cell r="H458">
            <v>9.404892366445157E-4</v>
          </cell>
          <cell r="I458">
            <v>0.96054344352323118</v>
          </cell>
          <cell r="J458">
            <v>0.960798990506044</v>
          </cell>
          <cell r="K458">
            <v>0.9611457044456525</v>
          </cell>
          <cell r="L458">
            <v>1.1079059954014521</v>
          </cell>
          <cell r="M458">
            <v>1.8456815127690676</v>
          </cell>
          <cell r="N458">
            <v>1.8457655131991084</v>
          </cell>
          <cell r="O458">
            <v>1.845891199877383</v>
          </cell>
          <cell r="P458">
            <v>1.8747678629099804</v>
          </cell>
        </row>
        <row r="459">
          <cell r="B459" t="str">
            <v>CEN-EBAT</v>
          </cell>
          <cell r="C459" t="str">
            <v>VAR_fin</v>
          </cell>
          <cell r="D459" t="str">
            <v>AUX_CEN-EBAT_IN</v>
          </cell>
          <cell r="E459">
            <v>1.0762908648839797E-3</v>
          </cell>
          <cell r="F459">
            <v>8.6793572461815716E-4</v>
          </cell>
          <cell r="G459">
            <v>9.037229108229851E-4</v>
          </cell>
          <cell r="H459">
            <v>1.0848224199281136E-3</v>
          </cell>
          <cell r="I459">
            <v>1.1078432957317219</v>
          </cell>
          <cell r="J459">
            <v>1.1081377657523039</v>
          </cell>
          <cell r="K459">
            <v>1.1085376188593403</v>
          </cell>
          <cell r="L459">
            <v>1.2778038558404854</v>
          </cell>
          <cell r="M459">
            <v>2.1287172513190709</v>
          </cell>
          <cell r="N459">
            <v>2.1288142469109079</v>
          </cell>
          <cell r="O459">
            <v>2.1289592506242569</v>
          </cell>
          <cell r="P459">
            <v>2.1622646541752437</v>
          </cell>
        </row>
        <row r="460">
          <cell r="B460" t="str">
            <v>CEN-EBAT</v>
          </cell>
          <cell r="C460" t="str">
            <v>VAR_fin</v>
          </cell>
          <cell r="D460" t="str">
            <v>ELC13</v>
          </cell>
          <cell r="E460">
            <v>1.0762908648839797E-3</v>
          </cell>
          <cell r="F460">
            <v>8.6793572461815716E-4</v>
          </cell>
          <cell r="G460">
            <v>9.037229108229851E-4</v>
          </cell>
          <cell r="H460">
            <v>1.0848224199281136E-3</v>
          </cell>
          <cell r="I460">
            <v>1.1078432957317219</v>
          </cell>
          <cell r="J460">
            <v>1.1081377657523039</v>
          </cell>
          <cell r="K460">
            <v>1.1085376188593403</v>
          </cell>
          <cell r="L460">
            <v>1.2778038558404854</v>
          </cell>
          <cell r="M460">
            <v>2.1287172513190709</v>
          </cell>
          <cell r="N460">
            <v>2.1288142469109079</v>
          </cell>
          <cell r="O460">
            <v>2.1289592506242569</v>
          </cell>
          <cell r="P460">
            <v>2.1622646541752437</v>
          </cell>
        </row>
        <row r="461">
          <cell r="B461" t="str">
            <v>CEN-EBAT</v>
          </cell>
          <cell r="C461" t="str">
            <v>VAR_ncap</v>
          </cell>
          <cell r="D461" t="str">
            <v>-</v>
          </cell>
          <cell r="E461">
            <v>1.5952570215154301E-4</v>
          </cell>
          <cell r="F461">
            <v>2.3766293586932299E-7</v>
          </cell>
          <cell r="G461">
            <v>7.2465513293417803E-7</v>
          </cell>
          <cell r="H461">
            <v>4.3208144966432898E-5</v>
          </cell>
          <cell r="I461">
            <v>0.38359095407942501</v>
          </cell>
          <cell r="J461">
            <v>3.03982114193554E-3</v>
          </cell>
          <cell r="K461">
            <v>0.184709202018673</v>
          </cell>
          <cell r="L461">
            <v>0.20089999890819801</v>
          </cell>
          <cell r="M461">
            <v>0.102664297649892</v>
          </cell>
          <cell r="N461">
            <v>0.181059508497907</v>
          </cell>
          <cell r="O461">
            <v>0.187413210031562</v>
          </cell>
          <cell r="P461">
            <v>7.7098569297938596E-2</v>
          </cell>
        </row>
        <row r="462">
          <cell r="B462" t="str">
            <v>CEN-EBAT</v>
          </cell>
          <cell r="C462" t="str">
            <v>VAR_cap</v>
          </cell>
          <cell r="D462" t="str">
            <v>-</v>
          </cell>
          <cell r="E462">
            <v>1.5952570215154301E-4</v>
          </cell>
          <cell r="F462">
            <v>1.5972105128436696E-4</v>
          </cell>
          <cell r="G462">
            <v>1.6036150427836877E-4</v>
          </cell>
          <cell r="H462">
            <v>1.6064343323203675E-4</v>
          </cell>
          <cell r="I462">
            <v>0.3836343311986628</v>
          </cell>
          <cell r="J462">
            <v>0.38663961401290725</v>
          </cell>
          <cell r="K462">
            <v>0.3866448953638465</v>
          </cell>
          <cell r="L462">
            <v>0.38664700624707932</v>
          </cell>
          <cell r="M462">
            <v>0.38664811137508959</v>
          </cell>
          <cell r="N462">
            <v>0.38665301477679848</v>
          </cell>
          <cell r="O462">
            <v>0.38665632191284355</v>
          </cell>
          <cell r="P462">
            <v>0.38670114020296992</v>
          </cell>
        </row>
        <row r="463">
          <cell r="B463" t="str">
            <v>ESOL-PV</v>
          </cell>
          <cell r="C463" t="str">
            <v>VAR_fout</v>
          </cell>
          <cell r="D463" t="str">
            <v>ELC35</v>
          </cell>
          <cell r="G463">
            <v>1.3320711599035958E-4</v>
          </cell>
          <cell r="H463">
            <v>1.6852851285451562E-4</v>
          </cell>
          <cell r="I463">
            <v>1.048092440587916</v>
          </cell>
          <cell r="J463">
            <v>1.7954527578434138</v>
          </cell>
          <cell r="K463">
            <v>4.6036281136154136</v>
          </cell>
          <cell r="L463">
            <v>7.4118054929900312</v>
          </cell>
          <cell r="M463">
            <v>6.5829681591782414</v>
          </cell>
          <cell r="N463">
            <v>5.6165219096634686</v>
          </cell>
          <cell r="O463">
            <v>4.0775861752325095</v>
          </cell>
          <cell r="P463">
            <v>1.2693998322353537</v>
          </cell>
        </row>
        <row r="464">
          <cell r="B464" t="str">
            <v>ESOL-PV</v>
          </cell>
          <cell r="C464" t="str">
            <v>VAR_fin</v>
          </cell>
          <cell r="D464" t="str">
            <v>SOL</v>
          </cell>
          <cell r="G464">
            <v>1.3320711599035958E-4</v>
          </cell>
          <cell r="H464">
            <v>1.6852851285451562E-4</v>
          </cell>
          <cell r="I464">
            <v>1.048092440587916</v>
          </cell>
          <cell r="J464">
            <v>1.7954527578434138</v>
          </cell>
          <cell r="K464">
            <v>4.6036281136154136</v>
          </cell>
          <cell r="L464">
            <v>7.4118054929900312</v>
          </cell>
          <cell r="M464">
            <v>6.5829681591782414</v>
          </cell>
          <cell r="N464">
            <v>5.6165219096634686</v>
          </cell>
          <cell r="O464">
            <v>4.0775861752325095</v>
          </cell>
          <cell r="P464">
            <v>1.2693998322353537</v>
          </cell>
        </row>
        <row r="465">
          <cell r="B465" t="str">
            <v>ESOL-PV</v>
          </cell>
          <cell r="C465" t="str">
            <v>VAR_fin</v>
          </cell>
          <cell r="D465" t="str">
            <v>SOLPVC</v>
          </cell>
          <cell r="G465">
            <v>1.3320711599035999E-4</v>
          </cell>
          <cell r="H465">
            <v>1.68528512854516E-4</v>
          </cell>
          <cell r="I465">
            <v>1.0480924405879199</v>
          </cell>
          <cell r="J465">
            <v>1.7954527578434101</v>
          </cell>
          <cell r="K465">
            <v>4.6036281136154198</v>
          </cell>
          <cell r="L465">
            <v>7.4118054929900303</v>
          </cell>
          <cell r="M465">
            <v>6.5829681591782396</v>
          </cell>
          <cell r="N465">
            <v>5.6165219096634704</v>
          </cell>
          <cell r="O465">
            <v>4.0775861752325104</v>
          </cell>
          <cell r="P465">
            <v>1.2693998322353499</v>
          </cell>
        </row>
        <row r="466">
          <cell r="B466" t="str">
            <v>ESOL-PV</v>
          </cell>
          <cell r="C466" t="str">
            <v>VAR_ncap</v>
          </cell>
          <cell r="D466" t="str">
            <v>-</v>
          </cell>
          <cell r="G466">
            <v>3.8326158981507902E-5</v>
          </cell>
          <cell r="H466">
            <v>1.12368949330847E-7</v>
          </cell>
          <cell r="I466">
            <v>0.239126400417426</v>
          </cell>
          <cell r="J466">
            <v>0.17054063232224601</v>
          </cell>
          <cell r="K466">
            <v>0.64083082015585702</v>
          </cell>
          <cell r="L466">
            <v>0.64080653453781999</v>
          </cell>
          <cell r="M466">
            <v>9.1167567871007901E-8</v>
          </cell>
          <cell r="N466">
            <v>1.3889608932996601E-7</v>
          </cell>
          <cell r="O466">
            <v>0.28966032047260598</v>
          </cell>
          <cell r="P466">
            <v>5.4081875830445003E-6</v>
          </cell>
        </row>
        <row r="467">
          <cell r="B467" t="str">
            <v>ESOL-PV</v>
          </cell>
          <cell r="C467" t="str">
            <v>VAR_cap</v>
          </cell>
          <cell r="D467" t="str">
            <v>-</v>
          </cell>
          <cell r="G467">
            <v>3.8326158981507902E-5</v>
          </cell>
          <cell r="H467">
            <v>3.8438527930838802E-5</v>
          </cell>
          <cell r="I467">
            <v>0.23916483894535701</v>
          </cell>
          <cell r="J467">
            <v>0.40970547126760298</v>
          </cell>
          <cell r="K467">
            <v>1.05050471804497</v>
          </cell>
          <cell r="L467">
            <v>1.69130438743335</v>
          </cell>
          <cell r="M467">
            <v>1.5021715525922299</v>
          </cell>
          <cell r="N467">
            <v>1.28163758475733</v>
          </cell>
          <cell r="O467">
            <v>0.93046708507408304</v>
          </cell>
          <cell r="P467">
            <v>0.28966595872384698</v>
          </cell>
        </row>
        <row r="468">
          <cell r="B468" t="str">
            <v>ENUC_SMR_BMGL_IV</v>
          </cell>
          <cell r="C468" t="str">
            <v>VAR_fout</v>
          </cell>
          <cell r="D468" t="str">
            <v>LTH</v>
          </cell>
          <cell r="K468">
            <v>8.6653591271351419E-3</v>
          </cell>
          <cell r="L468">
            <v>2.6354084065571166E-2</v>
          </cell>
          <cell r="M468">
            <v>2.597861256688324E-2</v>
          </cell>
          <cell r="N468">
            <v>2.7462701430062835E-2</v>
          </cell>
          <cell r="O468">
            <v>2.7509849587287048E-2</v>
          </cell>
          <cell r="P468">
            <v>2.780889155209941E-2</v>
          </cell>
        </row>
        <row r="469">
          <cell r="B469" t="str">
            <v>ENUC_SMR_BMGL_IV</v>
          </cell>
          <cell r="C469" t="str">
            <v>VAR_fout</v>
          </cell>
          <cell r="D469" t="str">
            <v>ELC</v>
          </cell>
          <cell r="K469">
            <v>1.3955430955479849E-2</v>
          </cell>
          <cell r="L469">
            <v>4.2807886834955497E-2</v>
          </cell>
          <cell r="M469">
            <v>4.3244104278667789E-2</v>
          </cell>
          <cell r="N469">
            <v>4.1957839231584214E-2</v>
          </cell>
          <cell r="O469">
            <v>4.4193457201409374E-2</v>
          </cell>
          <cell r="P469">
            <v>4.1783476919155724E-2</v>
          </cell>
        </row>
        <row r="470">
          <cell r="B470" t="str">
            <v>ENUC_SMR_BMGL_IV</v>
          </cell>
          <cell r="C470" t="str">
            <v>VAR_fin</v>
          </cell>
          <cell r="D470" t="str">
            <v>URN</v>
          </cell>
          <cell r="K470">
            <v>4.5939480432068969E-2</v>
          </cell>
          <cell r="L470">
            <v>0.14081875710541622</v>
          </cell>
          <cell r="M470">
            <v>0.14196769701602166</v>
          </cell>
          <cell r="N470">
            <v>0.13874774526412603</v>
          </cell>
          <cell r="O470">
            <v>0.14551221986248325</v>
          </cell>
          <cell r="P470">
            <v>0.13837521385649706</v>
          </cell>
        </row>
        <row r="471">
          <cell r="B471" t="str">
            <v>ENUC_SMR_BMGL_IV</v>
          </cell>
          <cell r="C471" t="str">
            <v>VAR_ncap</v>
          </cell>
          <cell r="D471" t="str">
            <v>-</v>
          </cell>
          <cell r="K471">
            <v>1.69461661681853E-3</v>
          </cell>
          <cell r="L471">
            <v>1.7192967467270099E-8</v>
          </cell>
          <cell r="M471">
            <v>2.9262584681019402E-8</v>
          </cell>
          <cell r="N471">
            <v>6.5110624684601905E-7</v>
          </cell>
          <cell r="O471">
            <v>2.1342229415188899E-7</v>
          </cell>
        </row>
        <row r="472">
          <cell r="B472" t="str">
            <v>ENUC_SMR_BMGL_IV</v>
          </cell>
          <cell r="C472" t="str">
            <v>VAR_cap</v>
          </cell>
          <cell r="D472" t="str">
            <v>-</v>
          </cell>
          <cell r="K472">
            <v>5.3721666741629495E-4</v>
          </cell>
          <cell r="L472">
            <v>1.69461661681853E-3</v>
          </cell>
          <cell r="M472">
            <v>1.6946430927027301E-3</v>
          </cell>
          <cell r="N472">
            <v>1.6946630723706801E-3</v>
          </cell>
          <cell r="O472">
            <v>1.69538183640659E-3</v>
          </cell>
          <cell r="P472">
            <v>1.6955276009116801E-3</v>
          </cell>
        </row>
        <row r="473">
          <cell r="B473" t="str">
            <v>RHEM-SHSTG-CHPNGA</v>
          </cell>
          <cell r="C473" t="str">
            <v>VAR_fout</v>
          </cell>
          <cell r="D473" t="str">
            <v>RHEM_LTH_CHPNGA</v>
          </cell>
          <cell r="E473">
            <v>4.4325591260883944E-2</v>
          </cell>
          <cell r="F473">
            <v>2.2299264068824049E-5</v>
          </cell>
          <cell r="G473">
            <v>2.1863120006610146E-2</v>
          </cell>
          <cell r="H473">
            <v>1.8402690581533189E-2</v>
          </cell>
          <cell r="I473">
            <v>1.8136501318219304E-2</v>
          </cell>
          <cell r="J473">
            <v>6.7306331589451372E-3</v>
          </cell>
          <cell r="K473">
            <v>8.9112454613231849E-5</v>
          </cell>
          <cell r="L473">
            <v>1.3493056622384533E-4</v>
          </cell>
          <cell r="M473">
            <v>4.6575552660267752E-4</v>
          </cell>
          <cell r="N473">
            <v>7.2327938291645542E-3</v>
          </cell>
          <cell r="O473">
            <v>1.5259646846120991E-2</v>
          </cell>
          <cell r="P473">
            <v>1.1291495341336043E-2</v>
          </cell>
        </row>
        <row r="474">
          <cell r="B474" t="str">
            <v>RHEM-SHSTG-CHPNGA</v>
          </cell>
          <cell r="C474" t="str">
            <v>VAR_fout</v>
          </cell>
          <cell r="D474" t="str">
            <v>AUX_REM-CHPNGA_OUT</v>
          </cell>
          <cell r="E474">
            <v>4.432559126088402E-2</v>
          </cell>
          <cell r="F474">
            <v>2.2284407796959455E-5</v>
          </cell>
          <cell r="G474">
            <v>2.1840369621587703E-2</v>
          </cell>
          <cell r="H474">
            <v>1.8402690581533189E-2</v>
          </cell>
          <cell r="I474">
            <v>1.8119847047036411E-2</v>
          </cell>
          <cell r="J474">
            <v>6.7306331589451597E-3</v>
          </cell>
          <cell r="K474">
            <v>8.9039709752323332E-5</v>
          </cell>
          <cell r="L474">
            <v>1.3493056622384549E-4</v>
          </cell>
          <cell r="M474">
            <v>4.6575552660267785E-4</v>
          </cell>
          <cell r="N474">
            <v>7.2327938291645603E-3</v>
          </cell>
          <cell r="O474">
            <v>1.5259646846121008E-2</v>
          </cell>
          <cell r="P474">
            <v>1.129149534133606E-2</v>
          </cell>
        </row>
        <row r="475">
          <cell r="B475" t="str">
            <v>RHEM-SHSTG-CHPNGA</v>
          </cell>
          <cell r="C475" t="str">
            <v>VAR_fin</v>
          </cell>
          <cell r="D475" t="str">
            <v>AUX_REM-CHPNGA_IN</v>
          </cell>
          <cell r="E475">
            <v>5.9103870973739953E-2</v>
          </cell>
          <cell r="F475">
            <v>2.8998310777640085E-5</v>
          </cell>
          <cell r="G475">
            <v>2.8210631126424923E-2</v>
          </cell>
          <cell r="H475">
            <v>2.3003315490250323E-2</v>
          </cell>
          <cell r="I475">
            <v>2.1983299663051167E-2</v>
          </cell>
          <cell r="J475">
            <v>7.9183893178361459E-3</v>
          </cell>
          <cell r="K475">
            <v>7.4060880103163422E-5</v>
          </cell>
          <cell r="L475">
            <v>1.1606909968956596E-4</v>
          </cell>
          <cell r="M475">
            <v>5.1750241871520105E-4</v>
          </cell>
          <cell r="N475">
            <v>8.0370773789848297E-3</v>
          </cell>
          <cell r="O475">
            <v>1.6955414646208318E-2</v>
          </cell>
          <cell r="P475">
            <v>1.2547101003262721E-2</v>
          </cell>
        </row>
        <row r="476">
          <cell r="B476" t="str">
            <v>RHEM-SHSTG-CHPNGA</v>
          </cell>
          <cell r="C476" t="str">
            <v>VAR_fin</v>
          </cell>
          <cell r="D476" t="str">
            <v>RHEM_LTH_CHPNGA</v>
          </cell>
          <cell r="E476">
            <v>5.9103870973739953E-2</v>
          </cell>
          <cell r="F476">
            <v>2.8998310777640085E-5</v>
          </cell>
          <cell r="G476">
            <v>2.8210631126424923E-2</v>
          </cell>
          <cell r="H476">
            <v>2.3003315490250323E-2</v>
          </cell>
          <cell r="I476">
            <v>2.1983299663051167E-2</v>
          </cell>
          <cell r="J476">
            <v>7.9183893178361459E-3</v>
          </cell>
          <cell r="K476">
            <v>7.4060880103163422E-5</v>
          </cell>
          <cell r="L476">
            <v>1.1606909968956596E-4</v>
          </cell>
          <cell r="M476">
            <v>5.1750241871520105E-4</v>
          </cell>
          <cell r="N476">
            <v>8.0370773789848297E-3</v>
          </cell>
          <cell r="O476">
            <v>1.6955414646208318E-2</v>
          </cell>
          <cell r="P476">
            <v>1.2547101003262721E-2</v>
          </cell>
        </row>
        <row r="477">
          <cell r="B477" t="str">
            <v>RHEM-SHSTG-CHPNGA</v>
          </cell>
          <cell r="C477" t="str">
            <v>VAR_ncap</v>
          </cell>
          <cell r="D477" t="str">
            <v>-</v>
          </cell>
          <cell r="E477">
            <v>3.1865995013904899E-3</v>
          </cell>
          <cell r="F477">
            <v>7.9503138595383296E-6</v>
          </cell>
          <cell r="G477">
            <v>6.0342344411546001E-3</v>
          </cell>
          <cell r="H477">
            <v>3.0317476742606699E-3</v>
          </cell>
          <cell r="I477">
            <v>1.1431438122740899E-3</v>
          </cell>
          <cell r="J477">
            <v>1.47713461703675E-5</v>
          </cell>
          <cell r="K477">
            <v>7.52649108859517E-6</v>
          </cell>
          <cell r="L477">
            <v>7.6931023017721295E-4</v>
          </cell>
          <cell r="M477">
            <v>1.7878555094711301E-4</v>
          </cell>
          <cell r="N477">
            <v>3.14833748552625E-3</v>
          </cell>
          <cell r="O477">
            <v>5.1799868238788498E-3</v>
          </cell>
          <cell r="P477">
            <v>5.49479655322312E-4</v>
          </cell>
        </row>
        <row r="478">
          <cell r="B478" t="str">
            <v>RHEM-SHSTG-CHPNGA</v>
          </cell>
          <cell r="C478" t="str">
            <v>VAR_cap</v>
          </cell>
          <cell r="D478" t="str">
            <v>-</v>
          </cell>
          <cell r="E478">
            <v>3.1865995013904899E-3</v>
          </cell>
          <cell r="F478">
            <v>3.191304201563968E-3</v>
          </cell>
          <cell r="G478">
            <v>9.2214843013486997E-3</v>
          </cell>
          <cell r="H478">
            <v>1.2245991977619554E-2</v>
          </cell>
          <cell r="I478">
            <v>1.102936582398791E-2</v>
          </cell>
          <cell r="J478">
            <v>4.5742157820001517E-3</v>
          </cell>
          <cell r="K478">
            <v>1.1104828339672812E-3</v>
          </cell>
          <cell r="L478">
            <v>7.8427906945129403E-4</v>
          </cell>
          <cell r="M478">
            <v>9.49292033486247E-4</v>
          </cell>
          <cell r="N478">
            <v>4.0833949357927547E-3</v>
          </cell>
          <cell r="O478">
            <v>8.5687493985744743E-3</v>
          </cell>
          <cell r="P478">
            <v>8.8491538904573747E-3</v>
          </cell>
        </row>
        <row r="479">
          <cell r="B479" t="str">
            <v>RHNS-ESOLPV</v>
          </cell>
          <cell r="C479" t="str">
            <v>VAR_fout</v>
          </cell>
          <cell r="D479" t="str">
            <v>RHNS_SOL_ELC</v>
          </cell>
          <cell r="F479">
            <v>3.7248025095683879E-6</v>
          </cell>
          <cell r="G479">
            <v>2.9629885787667846E-4</v>
          </cell>
          <cell r="H479">
            <v>3.2927355215999035E-4</v>
          </cell>
          <cell r="I479">
            <v>6.8461704519132843E-4</v>
          </cell>
          <cell r="J479">
            <v>7.2220025861820226E-4</v>
          </cell>
          <cell r="K479">
            <v>7.60635373467878E-4</v>
          </cell>
          <cell r="L479">
            <v>8.0606697503701047E-4</v>
          </cell>
          <cell r="M479">
            <v>8.4714553853505303E-4</v>
          </cell>
          <cell r="N479">
            <v>8.9076644266721796E-4</v>
          </cell>
          <cell r="O479">
            <v>9.3703129906979211E-4</v>
          </cell>
          <cell r="P479">
            <v>9.9591934316266869E-4</v>
          </cell>
        </row>
        <row r="480">
          <cell r="B480" t="str">
            <v>RHNS-ESOLPV</v>
          </cell>
          <cell r="C480" t="str">
            <v>VAR_fin</v>
          </cell>
          <cell r="D480" t="str">
            <v>SOL</v>
          </cell>
          <cell r="F480">
            <v>3.7248025095683879E-6</v>
          </cell>
          <cell r="G480">
            <v>2.9629885787667846E-4</v>
          </cell>
          <cell r="H480">
            <v>3.2927355215999035E-4</v>
          </cell>
          <cell r="I480">
            <v>6.8461704519132843E-4</v>
          </cell>
          <cell r="J480">
            <v>7.2220025861820226E-4</v>
          </cell>
          <cell r="K480">
            <v>7.60635373467878E-4</v>
          </cell>
          <cell r="L480">
            <v>8.0606697503701047E-4</v>
          </cell>
          <cell r="M480">
            <v>8.4714553853505303E-4</v>
          </cell>
          <cell r="N480">
            <v>8.9076644266721796E-4</v>
          </cell>
          <cell r="O480">
            <v>9.3703129906979211E-4</v>
          </cell>
          <cell r="P480">
            <v>9.9591934316266869E-4</v>
          </cell>
        </row>
        <row r="481">
          <cell r="B481" t="str">
            <v>RHNS-ESOLPV</v>
          </cell>
          <cell r="C481" t="str">
            <v>VAR_fin</v>
          </cell>
          <cell r="D481" t="str">
            <v>SOLPVC</v>
          </cell>
          <cell r="F481">
            <v>3.72480250956839E-6</v>
          </cell>
          <cell r="G481">
            <v>2.9629885787667802E-4</v>
          </cell>
          <cell r="H481">
            <v>3.2927355215998997E-4</v>
          </cell>
          <cell r="I481">
            <v>6.84617045191328E-4</v>
          </cell>
          <cell r="J481">
            <v>7.2220025861820302E-4</v>
          </cell>
          <cell r="K481">
            <v>7.60635373467878E-4</v>
          </cell>
          <cell r="L481">
            <v>8.0606697503701199E-4</v>
          </cell>
          <cell r="M481">
            <v>8.4714553853505303E-4</v>
          </cell>
          <cell r="N481">
            <v>8.9076644266721905E-4</v>
          </cell>
          <cell r="O481">
            <v>9.37031299069792E-4</v>
          </cell>
          <cell r="P481">
            <v>9.9591934316266891E-4</v>
          </cell>
        </row>
        <row r="482">
          <cell r="B482" t="str">
            <v>RHNS-ESOLPV</v>
          </cell>
          <cell r="C482" t="str">
            <v>VAR_ncap</v>
          </cell>
          <cell r="D482" t="str">
            <v>-</v>
          </cell>
          <cell r="F482">
            <v>1.3677590680255899E-6</v>
          </cell>
          <cell r="G482">
            <v>9.3204785406319501E-5</v>
          </cell>
          <cell r="H482">
            <v>4.21296239374327E-7</v>
          </cell>
          <cell r="I482">
            <v>1.0235323961250401E-4</v>
          </cell>
          <cell r="J482">
            <v>1.1420701318231999E-5</v>
          </cell>
          <cell r="K482">
            <v>8.8737713086852507E-5</v>
          </cell>
          <cell r="L482">
            <v>2.9849169883966701E-5</v>
          </cell>
          <cell r="M482">
            <v>8.4703131853315096E-5</v>
          </cell>
          <cell r="N482">
            <v>5.3522714090995401E-5</v>
          </cell>
          <cell r="O482">
            <v>1.0219377490664E-4</v>
          </cell>
          <cell r="P482">
            <v>4.6957044783191998E-5</v>
          </cell>
        </row>
        <row r="483">
          <cell r="B483" t="str">
            <v>RHNS-ESOLPV</v>
          </cell>
          <cell r="C483" t="str">
            <v>VAR_cap</v>
          </cell>
          <cell r="D483" t="str">
            <v>-</v>
          </cell>
          <cell r="F483">
            <v>1.3677590680255899E-6</v>
          </cell>
          <cell r="G483">
            <v>9.4572544474345101E-5</v>
          </cell>
          <cell r="H483">
            <v>9.4993840713719497E-5</v>
          </cell>
          <cell r="I483">
            <v>1.97347080326223E-4</v>
          </cell>
          <cell r="J483">
            <v>2.0824085261096501E-4</v>
          </cell>
          <cell r="K483">
            <v>2.19308004429693E-4</v>
          </cell>
          <cell r="L483">
            <v>2.32360823901555E-4</v>
          </cell>
          <cell r="M483">
            <v>2.4426792554670102E-4</v>
          </cell>
          <cell r="N483">
            <v>2.5681272891513E-4</v>
          </cell>
          <cell r="O483">
            <v>2.7026879073491802E-4</v>
          </cell>
          <cell r="P483">
            <v>2.8737666563414301E-4</v>
          </cell>
        </row>
        <row r="484">
          <cell r="B484" t="str">
            <v>RHSA-WHSTG-CHP</v>
          </cell>
          <cell r="C484" t="str">
            <v>VAR_fout</v>
          </cell>
          <cell r="D484" t="str">
            <v>AUX_RHSA-CHP_OUT</v>
          </cell>
          <cell r="E484">
            <v>6.6027628677503252</v>
          </cell>
          <cell r="F484">
            <v>2.6471375885741682E-5</v>
          </cell>
          <cell r="G484">
            <v>1.0103516336212435E-2</v>
          </cell>
          <cell r="H484">
            <v>1.9309195760251385</v>
          </cell>
          <cell r="I484">
            <v>2.3840708636996455</v>
          </cell>
          <cell r="J484">
            <v>2.0005972240924628</v>
          </cell>
          <cell r="K484">
            <v>0.60158827093728895</v>
          </cell>
          <cell r="L484">
            <v>0.77335977627582253</v>
          </cell>
          <cell r="M484">
            <v>1.0744986393700484</v>
          </cell>
          <cell r="N484">
            <v>1.9505280385783133</v>
          </cell>
          <cell r="O484">
            <v>0.5518353588479793</v>
          </cell>
          <cell r="P484">
            <v>3.110378106116483</v>
          </cell>
        </row>
        <row r="485">
          <cell r="B485" t="str">
            <v>RHSA-WHSTG-CHP</v>
          </cell>
          <cell r="C485" t="str">
            <v>VAR_fout</v>
          </cell>
          <cell r="D485" t="str">
            <v>RHSA_LTH</v>
          </cell>
          <cell r="E485">
            <v>6.6027628677503101</v>
          </cell>
          <cell r="F485">
            <v>2.6489023469665451E-5</v>
          </cell>
          <cell r="G485">
            <v>1.0114040832395975E-2</v>
          </cell>
          <cell r="H485">
            <v>1.9309195760251385</v>
          </cell>
          <cell r="I485">
            <v>2.3862621053023059</v>
          </cell>
          <cell r="J485">
            <v>2.0005972240924557</v>
          </cell>
          <cell r="K485">
            <v>0.60207976462269408</v>
          </cell>
          <cell r="L485">
            <v>0.77335977627582231</v>
          </cell>
          <cell r="M485">
            <v>1.0744986393700473</v>
          </cell>
          <cell r="N485">
            <v>1.9505280385783119</v>
          </cell>
          <cell r="O485">
            <v>0.55183535884797885</v>
          </cell>
          <cell r="P485">
            <v>3.110378106116479</v>
          </cell>
        </row>
        <row r="486">
          <cell r="B486" t="str">
            <v>RHSA-WHSTG-CHP</v>
          </cell>
          <cell r="C486" t="str">
            <v>VAR_fin</v>
          </cell>
          <cell r="D486" t="str">
            <v>RHSA_LTH</v>
          </cell>
          <cell r="E486">
            <v>8.8036838236666526</v>
          </cell>
          <cell r="F486">
            <v>3.3028864142621646E-5</v>
          </cell>
          <cell r="G486">
            <v>1.3049278251484572E-2</v>
          </cell>
          <cell r="H486">
            <v>2.4136507703039265</v>
          </cell>
          <cell r="I486">
            <v>2.8924404014604179</v>
          </cell>
          <cell r="J486">
            <v>2.3536445320088006</v>
          </cell>
          <cell r="K486">
            <v>0.68809250610551576</v>
          </cell>
          <cell r="L486">
            <v>0.85929042824928648</v>
          </cell>
          <cell r="M486">
            <v>1.193887959784224</v>
          </cell>
          <cell r="N486">
            <v>2.1672551666278901</v>
          </cell>
          <cell r="O486">
            <v>0.61315177947949817</v>
          </cell>
          <cell r="P486">
            <v>3.455978338649627</v>
          </cell>
        </row>
        <row r="487">
          <cell r="B487" t="str">
            <v>RHSA-WHSTG-CHP</v>
          </cell>
          <cell r="C487" t="str">
            <v>VAR_fin</v>
          </cell>
          <cell r="D487" t="str">
            <v>AUX_RHSA-CHP_IN</v>
          </cell>
          <cell r="E487">
            <v>8.8036838236666526</v>
          </cell>
          <cell r="F487">
            <v>3.3028864142621646E-5</v>
          </cell>
          <cell r="G487">
            <v>1.3049278251484572E-2</v>
          </cell>
          <cell r="H487">
            <v>2.4136507703039265</v>
          </cell>
          <cell r="I487">
            <v>2.8924404014604179</v>
          </cell>
          <cell r="J487">
            <v>2.3536445320088006</v>
          </cell>
          <cell r="K487">
            <v>0.68809250610551576</v>
          </cell>
          <cell r="L487">
            <v>0.85929042824928648</v>
          </cell>
          <cell r="M487">
            <v>1.193887959784224</v>
          </cell>
          <cell r="N487">
            <v>2.1672551666278901</v>
          </cell>
          <cell r="O487">
            <v>0.61315177947949817</v>
          </cell>
          <cell r="P487">
            <v>3.455978338649627</v>
          </cell>
        </row>
        <row r="488">
          <cell r="B488" t="str">
            <v>RHSA-WHSTG-CHP</v>
          </cell>
          <cell r="C488" t="str">
            <v>VAR_ncap</v>
          </cell>
          <cell r="D488" t="str">
            <v>-</v>
          </cell>
          <cell r="E488">
            <v>0.41806110659810602</v>
          </cell>
          <cell r="F488">
            <v>3.8112011813226098E-6</v>
          </cell>
          <cell r="G488">
            <v>4.9962478970255399E-6</v>
          </cell>
          <cell r="H488">
            <v>1.5325749958591502E-5</v>
          </cell>
          <cell r="I488">
            <v>0.119501437684756</v>
          </cell>
          <cell r="J488">
            <v>7.3708881215947602E-3</v>
          </cell>
          <cell r="K488">
            <v>1.12412875304029E-5</v>
          </cell>
          <cell r="L488">
            <v>5.6714064372674199E-2</v>
          </cell>
          <cell r="M488">
            <v>1.0356888522260599E-2</v>
          </cell>
          <cell r="N488">
            <v>5.6657235680934601E-2</v>
          </cell>
          <cell r="O488">
            <v>2.9027922755132899E-5</v>
          </cell>
          <cell r="P488">
            <v>0.14060997460600599</v>
          </cell>
        </row>
        <row r="489">
          <cell r="B489" t="str">
            <v>RHSA-WHSTG-CHP</v>
          </cell>
          <cell r="C489" t="str">
            <v>VAR_cap</v>
          </cell>
          <cell r="D489" t="str">
            <v>-</v>
          </cell>
          <cell r="E489">
            <v>0.41874598421019865</v>
          </cell>
          <cell r="F489">
            <v>0.12249646588943586</v>
          </cell>
          <cell r="G489">
            <v>0.1224715243964869</v>
          </cell>
          <cell r="H489">
            <v>0.12246505698852622</v>
          </cell>
          <cell r="I489">
            <v>0.15126877092598079</v>
          </cell>
          <cell r="J489">
            <v>0.12688031893830892</v>
          </cell>
          <cell r="K489">
            <v>0.11542550382457539</v>
          </cell>
          <cell r="L489">
            <v>6.4080970919450572E-2</v>
          </cell>
          <cell r="M489">
            <v>6.8188642518889661E-2</v>
          </cell>
          <cell r="N489">
            <v>0.12371789856026739</v>
          </cell>
          <cell r="O489">
            <v>7.378129010471772E-2</v>
          </cell>
          <cell r="P489">
            <v>0.19728474655025796</v>
          </cell>
        </row>
        <row r="490">
          <cell r="B490" t="str">
            <v>G-INTC-SER</v>
          </cell>
          <cell r="C490" t="str">
            <v>VAR_fout</v>
          </cell>
          <cell r="D490" t="str">
            <v>ELC35</v>
          </cell>
          <cell r="E490">
            <v>43.372445524177898</v>
          </cell>
          <cell r="F490">
            <v>9.6596528420630134E-4</v>
          </cell>
          <cell r="G490">
            <v>1.0339460213153787E-3</v>
          </cell>
          <cell r="H490">
            <v>7.4291130074410645E-4</v>
          </cell>
          <cell r="I490">
            <v>3.5904827420031794E-2</v>
          </cell>
          <cell r="J490">
            <v>0.21643295882532479</v>
          </cell>
          <cell r="K490">
            <v>0.27036624967027278</v>
          </cell>
          <cell r="L490">
            <v>0.28791616386402735</v>
          </cell>
          <cell r="M490">
            <v>0.38934033017387626</v>
          </cell>
          <cell r="N490">
            <v>0.82879600017762756</v>
          </cell>
          <cell r="O490">
            <v>2.0037278073585663</v>
          </cell>
          <cell r="P490">
            <v>2.390133798165297</v>
          </cell>
        </row>
        <row r="491">
          <cell r="B491" t="str">
            <v>G-INTC-SER</v>
          </cell>
          <cell r="C491" t="str">
            <v>VAR_fout</v>
          </cell>
          <cell r="D491" t="str">
            <v>SCOM_ELC</v>
          </cell>
          <cell r="E491">
            <v>59.682991447694604</v>
          </cell>
          <cell r="F491">
            <v>58.268956987330711</v>
          </cell>
          <cell r="G491">
            <v>64.226016951244247</v>
          </cell>
          <cell r="H491">
            <v>66.767458038648286</v>
          </cell>
          <cell r="I491">
            <v>67.139980075839674</v>
          </cell>
          <cell r="J491">
            <v>64.371970505175668</v>
          </cell>
          <cell r="K491">
            <v>65.759657194195086</v>
          </cell>
          <cell r="L491">
            <v>70.287652692701869</v>
          </cell>
          <cell r="M491">
            <v>71.03674437011486</v>
          </cell>
          <cell r="N491">
            <v>71.184581384562108</v>
          </cell>
          <cell r="O491">
            <v>70.326032540151331</v>
          </cell>
          <cell r="P491">
            <v>69.099966225306517</v>
          </cell>
        </row>
        <row r="492">
          <cell r="B492" t="str">
            <v>G-INTC-SER</v>
          </cell>
          <cell r="C492" t="str">
            <v>VAR_fin</v>
          </cell>
          <cell r="D492" t="str">
            <v>ELC5</v>
          </cell>
          <cell r="E492">
            <v>103.05543594433013</v>
          </cell>
          <cell r="F492">
            <v>58.269922952614934</v>
          </cell>
          <cell r="G492">
            <v>64.227050897265556</v>
          </cell>
          <cell r="H492">
            <v>66.768200949949104</v>
          </cell>
          <cell r="I492">
            <v>67.1758849032597</v>
          </cell>
          <cell r="J492">
            <v>64.58840346400099</v>
          </cell>
          <cell r="K492">
            <v>66.03002344386536</v>
          </cell>
          <cell r="L492">
            <v>70.575568856565923</v>
          </cell>
          <cell r="M492">
            <v>71.426084700288712</v>
          </cell>
          <cell r="N492">
            <v>72.013377384739769</v>
          </cell>
          <cell r="O492">
            <v>72.329760347509875</v>
          </cell>
          <cell r="P492">
            <v>71.490100023471811</v>
          </cell>
        </row>
        <row r="493">
          <cell r="B493" t="str">
            <v>G-INTC-SER</v>
          </cell>
          <cell r="C493" t="str">
            <v>VAR_ncap</v>
          </cell>
          <cell r="D493" t="str">
            <v>-</v>
          </cell>
          <cell r="E493">
            <v>1.26246770989464E-8</v>
          </cell>
          <cell r="F493">
            <v>1.3114752497769201E-8</v>
          </cell>
          <cell r="G493">
            <v>1.46404452267951E-8</v>
          </cell>
          <cell r="H493">
            <v>1.42686915322273E-8</v>
          </cell>
          <cell r="I493">
            <v>1.8244937220999901E-8</v>
          </cell>
          <cell r="J493">
            <v>2.12762397231029E-8</v>
          </cell>
          <cell r="K493">
            <v>2.7899588835410801E-8</v>
          </cell>
          <cell r="L493">
            <v>3.2592514461275803E-8</v>
          </cell>
          <cell r="M493">
            <v>4.2165959825193598E-8</v>
          </cell>
          <cell r="N493">
            <v>8.9739941605351398E-8</v>
          </cell>
          <cell r="O493">
            <v>1.9117963299971901E-7</v>
          </cell>
        </row>
        <row r="494">
          <cell r="B494" t="str">
            <v>G-INTC-SER</v>
          </cell>
          <cell r="C494" t="str">
            <v>VAR_cap</v>
          </cell>
          <cell r="D494" t="str">
            <v>-</v>
          </cell>
          <cell r="E494">
            <v>4.3683888589490198</v>
          </cell>
          <cell r="F494">
            <v>4.3683888630537719</v>
          </cell>
          <cell r="G494">
            <v>4.3683888846884491</v>
          </cell>
          <cell r="H494">
            <v>4.3683889071793764</v>
          </cell>
          <cell r="I494">
            <v>4.3683889179912931</v>
          </cell>
          <cell r="J494">
            <v>4.3683889400391926</v>
          </cell>
          <cell r="K494">
            <v>4.3683889665521081</v>
          </cell>
          <cell r="L494">
            <v>4.3683889810183523</v>
          </cell>
          <cell r="M494">
            <v>4.3683890368101279</v>
          </cell>
          <cell r="N494">
            <v>4.3683890773878087</v>
          </cell>
          <cell r="O494">
            <v>4.3683892375676585</v>
          </cell>
          <cell r="P494">
            <v>4.3683893366964011</v>
          </cell>
        </row>
        <row r="495">
          <cell r="B495" t="str">
            <v>CHPWOD</v>
          </cell>
          <cell r="C495" t="str">
            <v>VAR_fout</v>
          </cell>
          <cell r="D495" t="str">
            <v>ELC35</v>
          </cell>
          <cell r="E495">
            <v>0.32829060747872557</v>
          </cell>
          <cell r="F495">
            <v>1.0587751067386426E-4</v>
          </cell>
          <cell r="G495">
            <v>0.34562315943856869</v>
          </cell>
          <cell r="H495">
            <v>7.0075192812679765E-2</v>
          </cell>
          <cell r="I495">
            <v>8.680873415428994E-2</v>
          </cell>
          <cell r="J495">
            <v>0.59076073777934757</v>
          </cell>
          <cell r="K495">
            <v>0.44771032075467015</v>
          </cell>
          <cell r="L495">
            <v>0.56198212962756777</v>
          </cell>
          <cell r="M495">
            <v>0.95797104329593175</v>
          </cell>
          <cell r="N495">
            <v>0.9990086315367247</v>
          </cell>
          <cell r="O495">
            <v>1.0124527533605236</v>
          </cell>
          <cell r="P495">
            <v>1.0353554420766298</v>
          </cell>
        </row>
        <row r="496">
          <cell r="B496" t="str">
            <v>CHPWOD</v>
          </cell>
          <cell r="C496" t="str">
            <v>VAR_fout</v>
          </cell>
          <cell r="D496" t="str">
            <v>LTH</v>
          </cell>
          <cell r="E496">
            <v>0.85854058547928702</v>
          </cell>
          <cell r="F496">
            <v>2.768892497447391E-4</v>
          </cell>
          <cell r="G496">
            <v>0.90386841079155478</v>
          </cell>
          <cell r="H496">
            <v>0.18325957457942449</v>
          </cell>
          <cell r="I496">
            <v>0.22702087646649968</v>
          </cell>
          <cell r="J496">
            <v>1.5449484637604967</v>
          </cell>
          <cell r="K496">
            <v>1.1708451967537441</v>
          </cell>
          <cell r="L496">
            <v>1.469687087013648</v>
          </cell>
          <cell r="M496">
            <v>2.5052712494578211</v>
          </cell>
          <cell r="N496">
            <v>2.6125921238059853</v>
          </cell>
          <cell r="O496">
            <v>2.6477509859814958</v>
          </cell>
          <cell r="P496">
            <v>2.7076457479132729</v>
          </cell>
        </row>
        <row r="497">
          <cell r="B497" t="str">
            <v>CHPWOD</v>
          </cell>
          <cell r="C497" t="str">
            <v>VAR_fin</v>
          </cell>
          <cell r="D497" t="str">
            <v>EWOD</v>
          </cell>
          <cell r="E497">
            <v>1.3458810974990301</v>
          </cell>
          <cell r="F497">
            <v>5.078967724469073E-4</v>
          </cell>
          <cell r="G497">
            <v>1.3321021637374557</v>
          </cell>
          <cell r="H497">
            <v>0.25533930227351564</v>
          </cell>
          <cell r="I497">
            <v>0.29954127998790581</v>
          </cell>
          <cell r="J497">
            <v>1.9329714113049894</v>
          </cell>
          <cell r="K497">
            <v>1.4643810691602197</v>
          </cell>
          <cell r="L497">
            <v>1.8379239652724797</v>
          </cell>
          <cell r="M497">
            <v>3.1355508827628547</v>
          </cell>
          <cell r="N497">
            <v>3.2693895340702372</v>
          </cell>
          <cell r="O497">
            <v>3.3098696530704954</v>
          </cell>
          <cell r="P497">
            <v>3.3889646423826036</v>
          </cell>
        </row>
        <row r="498">
          <cell r="B498" t="str">
            <v>CHPWOD</v>
          </cell>
          <cell r="C498" t="str">
            <v>VAR_ncap</v>
          </cell>
          <cell r="D498" t="str">
            <v>-</v>
          </cell>
          <cell r="F498">
            <v>3.8625904421823798E-8</v>
          </cell>
          <cell r="G498">
            <v>1.28744763263591E-2</v>
          </cell>
          <cell r="H498">
            <v>9.9366388992689496E-8</v>
          </cell>
          <cell r="I498">
            <v>3.6977505052733903E-5</v>
          </cell>
          <cell r="J498">
            <v>3.53824378542546E-2</v>
          </cell>
          <cell r="K498">
            <v>2.0808332224429301E-7</v>
          </cell>
          <cell r="L498">
            <v>8.0413550813631705E-7</v>
          </cell>
          <cell r="M498">
            <v>2.6073274830636699E-2</v>
          </cell>
          <cell r="N498">
            <v>3.1220133580760399E-2</v>
          </cell>
          <cell r="O498">
            <v>4.9764381586955104E-3</v>
          </cell>
          <cell r="P498">
            <v>5.9385896202483103E-7</v>
          </cell>
        </row>
        <row r="499">
          <cell r="B499" t="str">
            <v>CHPWOD</v>
          </cell>
          <cell r="C499" t="str">
            <v>VAR_cap</v>
          </cell>
          <cell r="D499" t="str">
            <v>-</v>
          </cell>
          <cell r="E499">
            <v>1.2249287382144002E-2</v>
          </cell>
          <cell r="F499">
            <v>1.9317673901723953E-5</v>
          </cell>
          <cell r="G499">
            <v>1.2893728496900306E-2</v>
          </cell>
          <cell r="H499">
            <v>1.27981257475848E-2</v>
          </cell>
          <cell r="I499">
            <v>1.2834974372951832E-2</v>
          </cell>
          <cell r="J499">
            <v>4.8217234941918062E-2</v>
          </cell>
          <cell r="K499">
            <v>3.5419031934632729E-2</v>
          </cell>
          <cell r="L499">
            <v>3.5417935505658027E-2</v>
          </cell>
          <cell r="M499">
            <v>5.6778808992497147E-2</v>
          </cell>
          <cell r="N499">
            <v>5.7294137329322439E-2</v>
          </cell>
          <cell r="O499">
            <v>6.2270273830896658E-2</v>
          </cell>
          <cell r="P499">
            <v>6.1428527498466959E-2</v>
          </cell>
        </row>
        <row r="500">
          <cell r="B500" t="str">
            <v>D-EH2R</v>
          </cell>
          <cell r="C500" t="str">
            <v>VAR_fout</v>
          </cell>
          <cell r="D500" t="str">
            <v>EH2</v>
          </cell>
          <cell r="J500">
            <v>2.5995833684250239E-3</v>
          </cell>
          <cell r="K500">
            <v>5.9784241864617345E-2</v>
          </cell>
          <cell r="L500">
            <v>6.1981235743880515E-2</v>
          </cell>
          <cell r="M500">
            <v>1.1828801732101648E-2</v>
          </cell>
          <cell r="N500">
            <v>2.5695652909687497E-3</v>
          </cell>
          <cell r="O500">
            <v>1.7348144610328379E-3</v>
          </cell>
          <cell r="P500">
            <v>6.578434034259271E-3</v>
          </cell>
        </row>
        <row r="501">
          <cell r="B501" t="str">
            <v>D-EH2R</v>
          </cell>
          <cell r="C501" t="str">
            <v>VAR_fin</v>
          </cell>
          <cell r="D501" t="str">
            <v>H2</v>
          </cell>
          <cell r="J501">
            <v>2.5995833684250239E-3</v>
          </cell>
          <cell r="K501">
            <v>5.9784241864617345E-2</v>
          </cell>
          <cell r="L501">
            <v>6.1981235743880515E-2</v>
          </cell>
          <cell r="M501">
            <v>1.1828801732101648E-2</v>
          </cell>
          <cell r="N501">
            <v>2.5695652909687497E-3</v>
          </cell>
          <cell r="O501">
            <v>1.7348144610328379E-3</v>
          </cell>
          <cell r="P501">
            <v>6.578434034259271E-3</v>
          </cell>
        </row>
        <row r="502">
          <cell r="B502" t="str">
            <v>D-EH2R</v>
          </cell>
          <cell r="C502" t="str">
            <v>VAR_ncap</v>
          </cell>
          <cell r="D502" t="str">
            <v>-</v>
          </cell>
          <cell r="I502">
            <v>2.3660299058827201E-7</v>
          </cell>
          <cell r="J502">
            <v>1.7019446373001899E-4</v>
          </cell>
          <cell r="K502">
            <v>3.6522550814233499E-3</v>
          </cell>
          <cell r="L502">
            <v>8.2447569133746606E-5</v>
          </cell>
          <cell r="M502">
            <v>5.5759695399953901E-5</v>
          </cell>
          <cell r="N502">
            <v>1.01969184441505E-4</v>
          </cell>
          <cell r="O502">
            <v>8.2017795208986005E-5</v>
          </cell>
          <cell r="P502">
            <v>2.69071232165173E-4</v>
          </cell>
        </row>
        <row r="503">
          <cell r="B503" t="str">
            <v>D-EH2R</v>
          </cell>
          <cell r="C503" t="str">
            <v>VAR_cap</v>
          </cell>
          <cell r="D503" t="str">
            <v>-</v>
          </cell>
          <cell r="I503">
            <v>2.3660299058827201E-7</v>
          </cell>
          <cell r="J503">
            <v>1.70244149633532E-4</v>
          </cell>
          <cell r="K503">
            <v>3.6522550814233499E-3</v>
          </cell>
          <cell r="L503">
            <v>3.7347026505570998E-3</v>
          </cell>
          <cell r="M503">
            <v>6.4197140712966296E-4</v>
          </cell>
          <cell r="N503">
            <v>1.4430094843377299E-4</v>
          </cell>
          <cell r="O503">
            <v>1.00078773270628E-4</v>
          </cell>
          <cell r="P503">
            <v>3.51089027374159E-4</v>
          </cell>
        </row>
        <row r="504">
          <cell r="B504" t="str">
            <v>G-INTC1</v>
          </cell>
          <cell r="C504" t="str">
            <v>VAR_fout</v>
          </cell>
          <cell r="D504" t="str">
            <v>ELC13</v>
          </cell>
          <cell r="E504">
            <v>124.97451274768818</v>
          </cell>
          <cell r="F504">
            <v>139.97879520483721</v>
          </cell>
          <cell r="G504">
            <v>134.61634448056586</v>
          </cell>
          <cell r="H504">
            <v>132.57113251657745</v>
          </cell>
          <cell r="I504">
            <v>125.80560793965759</v>
          </cell>
          <cell r="J504">
            <v>102.66957501694695</v>
          </cell>
          <cell r="K504">
            <v>97.844927491226272</v>
          </cell>
          <cell r="L504">
            <v>114.48407961997948</v>
          </cell>
          <cell r="M504">
            <v>112.71683520670149</v>
          </cell>
          <cell r="N504">
            <v>113.757270208387</v>
          </cell>
          <cell r="O504">
            <v>114.6289319306171</v>
          </cell>
          <cell r="P504">
            <v>113.01382981881717</v>
          </cell>
        </row>
        <row r="505">
          <cell r="B505" t="str">
            <v>G-INTC1</v>
          </cell>
          <cell r="C505" t="str">
            <v>VAR_fin</v>
          </cell>
          <cell r="D505" t="str">
            <v>ELC</v>
          </cell>
          <cell r="E505">
            <v>126.29062401248068</v>
          </cell>
          <cell r="F505">
            <v>143.60702246597543</v>
          </cell>
          <cell r="G505">
            <v>137.80578287264424</v>
          </cell>
          <cell r="H505">
            <v>135.22288514442846</v>
          </cell>
          <cell r="I505">
            <v>127.86110639265215</v>
          </cell>
          <cell r="J505">
            <v>103.97359270462356</v>
          </cell>
          <cell r="K505">
            <v>98.73428709811914</v>
          </cell>
          <cell r="L505">
            <v>115.11414501633206</v>
          </cell>
          <cell r="M505">
            <v>113.33717453847463</v>
          </cell>
          <cell r="N505">
            <v>114.38333559476879</v>
          </cell>
          <cell r="O505">
            <v>115.25979452452607</v>
          </cell>
          <cell r="P505">
            <v>113.63580366631182</v>
          </cell>
        </row>
        <row r="506">
          <cell r="B506" t="str">
            <v>G-INTC1</v>
          </cell>
          <cell r="C506" t="str">
            <v>VAR_ncap</v>
          </cell>
          <cell r="D506" t="str">
            <v>-</v>
          </cell>
          <cell r="E506">
            <v>2.2522313658974099E-8</v>
          </cell>
          <cell r="F506">
            <v>2.3424482786995599E-8</v>
          </cell>
          <cell r="G506">
            <v>2.6442817679843799E-8</v>
          </cell>
          <cell r="H506">
            <v>2.45184097302684E-8</v>
          </cell>
          <cell r="I506">
            <v>3.3819050161838803E-8</v>
          </cell>
          <cell r="J506">
            <v>4.1145905765671399E-8</v>
          </cell>
          <cell r="K506">
            <v>5.6244647100229801E-8</v>
          </cell>
          <cell r="L506">
            <v>6.3091393914991395E-8</v>
          </cell>
          <cell r="M506">
            <v>9.2982262329013897E-8</v>
          </cell>
          <cell r="N506">
            <v>4.3428178703865701E-7</v>
          </cell>
        </row>
        <row r="507">
          <cell r="B507" t="str">
            <v>G-INTC1</v>
          </cell>
          <cell r="C507" t="str">
            <v>VAR_cap</v>
          </cell>
          <cell r="D507" t="str">
            <v>-</v>
          </cell>
          <cell r="E507">
            <v>15.305609183965201</v>
          </cell>
          <cell r="F507">
            <v>15.305609183965201</v>
          </cell>
          <cell r="G507">
            <v>15.305609183965201</v>
          </cell>
          <cell r="H507">
            <v>15.305609205902361</v>
          </cell>
          <cell r="I507">
            <v>15.305609262259287</v>
          </cell>
          <cell r="J507">
            <v>15.305609280873226</v>
          </cell>
          <cell r="K507">
            <v>15.30560931514357</v>
          </cell>
          <cell r="L507">
            <v>15.305609355838181</v>
          </cell>
          <cell r="M507">
            <v>15.305609403440608</v>
          </cell>
          <cell r="N507">
            <v>15.305609497566012</v>
          </cell>
          <cell r="O507">
            <v>15.305609568156484</v>
          </cell>
          <cell r="P507">
            <v>15.305610002438272</v>
          </cell>
        </row>
        <row r="508">
          <cell r="B508" t="str">
            <v>EHYD-RUNS00</v>
          </cell>
          <cell r="C508" t="str">
            <v>VAR_fout</v>
          </cell>
          <cell r="D508" t="str">
            <v>ELC35</v>
          </cell>
          <cell r="E508">
            <v>12.240000085438396</v>
          </cell>
          <cell r="F508">
            <v>12.242804689417051</v>
          </cell>
          <cell r="G508">
            <v>12.247222139174154</v>
          </cell>
          <cell r="H508">
            <v>12.255301699325488</v>
          </cell>
          <cell r="I508">
            <v>12.26346093613058</v>
          </cell>
          <cell r="J508">
            <v>12.271600436941434</v>
          </cell>
          <cell r="K508">
            <v>12.2798078773643</v>
          </cell>
          <cell r="L508">
            <v>12.288021072076388</v>
          </cell>
          <cell r="M508">
            <v>12.287995775710831</v>
          </cell>
          <cell r="N508">
            <v>12.287980789738631</v>
          </cell>
          <cell r="O508">
            <v>12.287957440302183</v>
          </cell>
          <cell r="P508">
            <v>12.286950745559418</v>
          </cell>
        </row>
        <row r="509">
          <cell r="B509" t="str">
            <v>EHYD-RUNS00</v>
          </cell>
          <cell r="C509" t="str">
            <v>VAR_fin</v>
          </cell>
          <cell r="D509" t="str">
            <v>HYDR</v>
          </cell>
          <cell r="E509">
            <v>12.240000085438396</v>
          </cell>
          <cell r="F509">
            <v>12.242804689417051</v>
          </cell>
          <cell r="G509">
            <v>12.247222139174154</v>
          </cell>
          <cell r="H509">
            <v>12.255301699325488</v>
          </cell>
          <cell r="I509">
            <v>12.26346093613058</v>
          </cell>
          <cell r="J509">
            <v>12.271600436941434</v>
          </cell>
          <cell r="K509">
            <v>12.2798078773643</v>
          </cell>
          <cell r="L509">
            <v>12.288021072076388</v>
          </cell>
          <cell r="M509">
            <v>12.287995775710831</v>
          </cell>
          <cell r="N509">
            <v>12.287980789738631</v>
          </cell>
          <cell r="O509">
            <v>12.287957440302183</v>
          </cell>
          <cell r="P509">
            <v>12.286950745559418</v>
          </cell>
        </row>
        <row r="510">
          <cell r="B510" t="str">
            <v>EHYD-RUNS00</v>
          </cell>
          <cell r="C510" t="str">
            <v>VAR_cap</v>
          </cell>
          <cell r="D510" t="str">
            <v>-</v>
          </cell>
          <cell r="E510">
            <v>0.85785999999999896</v>
          </cell>
          <cell r="F510">
            <v>0.88297936593724102</v>
          </cell>
          <cell r="G510">
            <v>0.89707999999999899</v>
          </cell>
          <cell r="H510">
            <v>0.89707999999999899</v>
          </cell>
          <cell r="I510">
            <v>0.89707999999999899</v>
          </cell>
          <cell r="J510">
            <v>0.89707999999999899</v>
          </cell>
          <cell r="K510">
            <v>0.89707999999999899</v>
          </cell>
          <cell r="L510">
            <v>0.89707999999999899</v>
          </cell>
          <cell r="M510">
            <v>0.89707999999999899</v>
          </cell>
          <cell r="N510">
            <v>0.89707999999999899</v>
          </cell>
          <cell r="O510">
            <v>0.89707999999999899</v>
          </cell>
          <cell r="P510">
            <v>0.89707999999999899</v>
          </cell>
        </row>
        <row r="511">
          <cell r="B511" t="str">
            <v>RHNS-SHSTG-CHPWOD</v>
          </cell>
          <cell r="C511" t="str">
            <v>VAR_fout</v>
          </cell>
          <cell r="D511" t="str">
            <v>AUX_RNS-CHPWOD_OUT</v>
          </cell>
          <cell r="E511">
            <v>3.3834899213611735E-5</v>
          </cell>
          <cell r="F511">
            <v>2.6308243309611251E-5</v>
          </cell>
          <cell r="G511">
            <v>3.6115759365258102E-5</v>
          </cell>
          <cell r="H511">
            <v>2.6211487037791279E-4</v>
          </cell>
          <cell r="I511">
            <v>2.9494076864589134E-4</v>
          </cell>
          <cell r="J511">
            <v>3.7282098703675349E-4</v>
          </cell>
          <cell r="K511">
            <v>4.2611997293822329E-4</v>
          </cell>
          <cell r="L511">
            <v>8.6564268741333016E-4</v>
          </cell>
          <cell r="M511">
            <v>7.4936922160251656E-4</v>
          </cell>
          <cell r="N511">
            <v>1.3152018780966509E-3</v>
          </cell>
          <cell r="O511">
            <v>8.1969883735334541E-4</v>
          </cell>
          <cell r="P511">
            <v>2.2495688390845826E-3</v>
          </cell>
        </row>
        <row r="512">
          <cell r="B512" t="str">
            <v>RHNS-SHSTG-CHPWOD</v>
          </cell>
          <cell r="C512" t="str">
            <v>VAR_fout</v>
          </cell>
          <cell r="D512" t="str">
            <v>RHNS_LTH_CHPWOD</v>
          </cell>
          <cell r="E512">
            <v>3.3834899213611661E-5</v>
          </cell>
          <cell r="F512">
            <v>2.6325782138484292E-5</v>
          </cell>
          <cell r="G512">
            <v>3.6153379947930192E-5</v>
          </cell>
          <cell r="H512">
            <v>2.6211487037791279E-4</v>
          </cell>
          <cell r="I512">
            <v>2.9521185391119005E-4</v>
          </cell>
          <cell r="J512">
            <v>3.7282098703675246E-4</v>
          </cell>
          <cell r="K512">
            <v>4.2646811017101554E-4</v>
          </cell>
          <cell r="L512">
            <v>8.6564268741332918E-4</v>
          </cell>
          <cell r="M512">
            <v>7.4936922160251569E-4</v>
          </cell>
          <cell r="N512">
            <v>1.3152018780966496E-3</v>
          </cell>
          <cell r="O512">
            <v>8.1969883735334454E-4</v>
          </cell>
          <cell r="P512">
            <v>2.2495688390845791E-3</v>
          </cell>
        </row>
        <row r="513">
          <cell r="B513" t="str">
            <v>RHNS-SHSTG-CHPWOD</v>
          </cell>
          <cell r="C513" t="str">
            <v>VAR_fin</v>
          </cell>
          <cell r="D513" t="str">
            <v>AUX_RNS-CHPWOD_IN</v>
          </cell>
          <cell r="E513">
            <v>2.6959957553402737E-5</v>
          </cell>
          <cell r="F513">
            <v>1.2288881738414873E-5</v>
          </cell>
          <cell r="G513">
            <v>2.8974143373586614E-5</v>
          </cell>
          <cell r="H513">
            <v>3.2743544794444391E-4</v>
          </cell>
          <cell r="I513">
            <v>3.577972737619122E-4</v>
          </cell>
          <cell r="J513">
            <v>4.3868659312153873E-4</v>
          </cell>
          <cell r="K513">
            <v>4.8774913675824443E-4</v>
          </cell>
          <cell r="L513">
            <v>9.6252351100197615E-4</v>
          </cell>
          <cell r="M513">
            <v>8.326226002536997E-4</v>
          </cell>
          <cell r="N513">
            <v>1.4617413599688684E-3</v>
          </cell>
          <cell r="O513">
            <v>9.1087551085005747E-4</v>
          </cell>
          <cell r="P513">
            <v>2.5003451065997591E-3</v>
          </cell>
        </row>
        <row r="514">
          <cell r="B514" t="str">
            <v>RHNS-SHSTG-CHPWOD</v>
          </cell>
          <cell r="C514" t="str">
            <v>VAR_fin</v>
          </cell>
          <cell r="D514" t="str">
            <v>RHNS_LTH_CHPWOD</v>
          </cell>
          <cell r="E514">
            <v>2.6959957553402737E-5</v>
          </cell>
          <cell r="F514">
            <v>1.2288881738414873E-5</v>
          </cell>
          <cell r="G514">
            <v>2.8974143373586614E-5</v>
          </cell>
          <cell r="H514">
            <v>3.2743544794444391E-4</v>
          </cell>
          <cell r="I514">
            <v>3.577972737619122E-4</v>
          </cell>
          <cell r="J514">
            <v>4.3868659312153873E-4</v>
          </cell>
          <cell r="K514">
            <v>4.8774913675824443E-4</v>
          </cell>
          <cell r="L514">
            <v>9.6252351100197615E-4</v>
          </cell>
          <cell r="M514">
            <v>8.326226002536997E-4</v>
          </cell>
          <cell r="N514">
            <v>1.4617413599688684E-3</v>
          </cell>
          <cell r="O514">
            <v>9.1087551085005747E-4</v>
          </cell>
          <cell r="P514">
            <v>2.5003451065997591E-3</v>
          </cell>
        </row>
        <row r="515">
          <cell r="B515" t="str">
            <v>RHNS-SHSTG-CHPWOD</v>
          </cell>
          <cell r="C515" t="str">
            <v>VAR_ncap</v>
          </cell>
          <cell r="D515" t="str">
            <v>-</v>
          </cell>
          <cell r="E515">
            <v>3.24608236186318E-4</v>
          </cell>
          <cell r="F515">
            <v>7.4839653302616697E-6</v>
          </cell>
          <cell r="G515">
            <v>1.3388686974381499E-5</v>
          </cell>
          <cell r="H515">
            <v>1.15648682076675E-5</v>
          </cell>
          <cell r="I515">
            <v>3.7433776461536601E-4</v>
          </cell>
          <cell r="J515">
            <v>1.55043261105138E-4</v>
          </cell>
          <cell r="K515">
            <v>2.5048434269131199E-5</v>
          </cell>
          <cell r="L515">
            <v>6.03385793894413E-4</v>
          </cell>
          <cell r="M515">
            <v>1.3988955225214E-5</v>
          </cell>
          <cell r="N515">
            <v>4.4713680152072902E-4</v>
          </cell>
          <cell r="O515">
            <v>2.4638204524126702E-4</v>
          </cell>
          <cell r="P515">
            <v>1.0815323267241799E-3</v>
          </cell>
        </row>
        <row r="516">
          <cell r="B516" t="str">
            <v>RHNS-SHSTG-CHPWOD</v>
          </cell>
          <cell r="C516" t="str">
            <v>VAR_cap</v>
          </cell>
          <cell r="D516" t="str">
            <v>-</v>
          </cell>
          <cell r="E516">
            <v>3.24608236186318E-4</v>
          </cell>
          <cell r="F516">
            <v>3.3125677547266941E-4</v>
          </cell>
          <cell r="G516">
            <v>3.4243374809850795E-4</v>
          </cell>
          <cell r="H516">
            <v>3.5041808799195109E-4</v>
          </cell>
          <cell r="I516">
            <v>4.7848154792798169E-4</v>
          </cell>
          <cell r="J516">
            <v>5.3572075770474232E-4</v>
          </cell>
          <cell r="K516">
            <v>5.4910368462751452E-4</v>
          </cell>
          <cell r="L516">
            <v>7.7778361729032301E-4</v>
          </cell>
          <cell r="M516">
            <v>6.5137854602866693E-4</v>
          </cell>
          <cell r="N516">
            <v>1.0561837679920741E-3</v>
          </cell>
          <cell r="O516">
            <v>7.9837703632754207E-4</v>
          </cell>
          <cell r="P516">
            <v>1.7672664241933302E-3</v>
          </cell>
        </row>
        <row r="517">
          <cell r="B517" t="str">
            <v>HPLOIL</v>
          </cell>
          <cell r="C517" t="str">
            <v>VAR_fout</v>
          </cell>
          <cell r="D517" t="str">
            <v>LTH</v>
          </cell>
          <cell r="E517">
            <v>0.18406592905495794</v>
          </cell>
          <cell r="F517">
            <v>0.18586016323482243</v>
          </cell>
          <cell r="G517">
            <v>5.1994176214898706E-2</v>
          </cell>
          <cell r="H517">
            <v>5.2086815891770617E-2</v>
          </cell>
          <cell r="I517">
            <v>2.9941900641045229E-4</v>
          </cell>
          <cell r="J517">
            <v>1.2076665642557841E-4</v>
          </cell>
          <cell r="K517">
            <v>3.2021970459158587E-5</v>
          </cell>
          <cell r="L517">
            <v>2.0478240858693707E-5</v>
          </cell>
          <cell r="O517">
            <v>6.6824003455755433E-6</v>
          </cell>
          <cell r="P517">
            <v>5.0565873715453758E-6</v>
          </cell>
        </row>
        <row r="518">
          <cell r="B518" t="str">
            <v>HPLOIL</v>
          </cell>
          <cell r="C518" t="str">
            <v>VAR_fout</v>
          </cell>
          <cell r="D518" t="str">
            <v>CO2_E</v>
          </cell>
          <cell r="E518">
            <v>15.876387632985599</v>
          </cell>
          <cell r="F518">
            <v>16.031147166649099</v>
          </cell>
          <cell r="G518">
            <v>4.4846957852749698</v>
          </cell>
          <cell r="H518">
            <v>4.4926863103426102</v>
          </cell>
          <cell r="I518">
            <v>2.5826030025558899E-2</v>
          </cell>
          <cell r="J518">
            <v>1.04165842119516E-2</v>
          </cell>
          <cell r="K518">
            <v>2.7620169489912501E-3</v>
          </cell>
          <cell r="L518">
            <v>1.76632629179945E-3</v>
          </cell>
          <cell r="O518">
            <v>5.7638248832828499E-4</v>
          </cell>
          <cell r="P518">
            <v>4.3614992531694599E-4</v>
          </cell>
        </row>
        <row r="519">
          <cell r="B519" t="str">
            <v>HPLOIL</v>
          </cell>
          <cell r="C519" t="str">
            <v>VAR_fin</v>
          </cell>
          <cell r="D519" t="str">
            <v>ELFO</v>
          </cell>
          <cell r="E519">
            <v>0.21541909949776933</v>
          </cell>
          <cell r="F519">
            <v>0.21751895748506211</v>
          </cell>
          <cell r="G519">
            <v>6.0850689081071475E-2</v>
          </cell>
          <cell r="H519">
            <v>6.0959108688502218E-2</v>
          </cell>
          <cell r="I519">
            <v>3.5042103155439458E-4</v>
          </cell>
          <cell r="J519">
            <v>1.4133764195320983E-4</v>
          </cell>
          <cell r="K519">
            <v>3.7476485060939641E-5</v>
          </cell>
          <cell r="L519">
            <v>2.3966435438255783E-5</v>
          </cell>
          <cell r="O519">
            <v>7.8206579149021061E-6</v>
          </cell>
          <cell r="P519">
            <v>5.9179094344226066E-6</v>
          </cell>
        </row>
        <row r="520">
          <cell r="B520" t="str">
            <v>HPLOIL</v>
          </cell>
          <cell r="C520" t="str">
            <v>VAR_ncap</v>
          </cell>
          <cell r="D520" t="str">
            <v>-</v>
          </cell>
          <cell r="E520">
            <v>1.78576297767731E-6</v>
          </cell>
          <cell r="F520">
            <v>1.48731719579108E-6</v>
          </cell>
          <cell r="G520">
            <v>1.47113411890901E-6</v>
          </cell>
          <cell r="H520">
            <v>1.74963314937503E-6</v>
          </cell>
          <cell r="I520">
            <v>1.27006521558355E-4</v>
          </cell>
          <cell r="J520">
            <v>6.0456560808802598E-6</v>
          </cell>
          <cell r="K520">
            <v>1.0389217476442199E-5</v>
          </cell>
          <cell r="L520">
            <v>7.64000657998777E-5</v>
          </cell>
          <cell r="M520">
            <v>1.4378342600657E-5</v>
          </cell>
          <cell r="N520">
            <v>1.22148198085631E-4</v>
          </cell>
          <cell r="O520">
            <v>1.21125505433148E-5</v>
          </cell>
          <cell r="P520">
            <v>2.83719635458768E-4</v>
          </cell>
        </row>
        <row r="521">
          <cell r="B521" t="str">
            <v>HPLOIL</v>
          </cell>
          <cell r="C521" t="str">
            <v>VAR_cap</v>
          </cell>
          <cell r="D521" t="str">
            <v>-</v>
          </cell>
          <cell r="E521">
            <v>2.3713218682194677E-2</v>
          </cell>
          <cell r="F521">
            <v>2.3596558016355771E-2</v>
          </cell>
          <cell r="G521">
            <v>1.4702345103146375E-2</v>
          </cell>
          <cell r="H521">
            <v>6.6114648863585517E-3</v>
          </cell>
          <cell r="I521">
            <v>1.3079004318142457E-4</v>
          </cell>
          <cell r="J521">
            <v>1.3480073562473593E-4</v>
          </cell>
          <cell r="K521">
            <v>1.4259544935076485E-4</v>
          </cell>
          <cell r="L521">
            <v>2.1623650761985603E-4</v>
          </cell>
          <cell r="M521">
            <v>1.4026316733932004E-4</v>
          </cell>
          <cell r="N521">
            <v>2.1898899087843929E-4</v>
          </cell>
          <cell r="O521">
            <v>2.1996187242795772E-4</v>
          </cell>
          <cell r="P521">
            <v>4.2625334091173783E-4</v>
          </cell>
        </row>
        <row r="522">
          <cell r="B522" t="str">
            <v>V2G</v>
          </cell>
          <cell r="C522" t="str">
            <v>VAR_fout</v>
          </cell>
          <cell r="D522" t="str">
            <v>ELC35</v>
          </cell>
          <cell r="H522">
            <v>1.3403287381074635E-2</v>
          </cell>
          <cell r="I522">
            <v>1.4054913569653209</v>
          </cell>
          <cell r="J522">
            <v>5.6869426531830323</v>
          </cell>
          <cell r="K522">
            <v>8.8045433425465287</v>
          </cell>
          <cell r="L522">
            <v>10.388475845588127</v>
          </cell>
          <cell r="M522">
            <v>8.3842189909385088</v>
          </cell>
          <cell r="N522">
            <v>11.573455185688974</v>
          </cell>
          <cell r="O522">
            <v>12.085018478910396</v>
          </cell>
          <cell r="P522">
            <v>10.85608819037026</v>
          </cell>
        </row>
        <row r="523">
          <cell r="B523" t="str">
            <v>V2G</v>
          </cell>
          <cell r="C523" t="str">
            <v>VAR_fin</v>
          </cell>
          <cell r="D523" t="str">
            <v>T-ELC-Bus_c_BatSTGout_S1</v>
          </cell>
          <cell r="H523">
            <v>4.1194140203470639E-4</v>
          </cell>
          <cell r="I523">
            <v>2.5291701846203397E-3</v>
          </cell>
          <cell r="J523">
            <v>9.0738524225325904E-4</v>
          </cell>
          <cell r="K523">
            <v>1.3049132065693859E-3</v>
          </cell>
          <cell r="L523">
            <v>1.7312651872855166E-3</v>
          </cell>
          <cell r="M523">
            <v>1.9788870921556572E-3</v>
          </cell>
          <cell r="N523">
            <v>2.8150155810222495E-3</v>
          </cell>
          <cell r="O523">
            <v>2.2144529863217916E-3</v>
          </cell>
          <cell r="P523">
            <v>3.9491175515677483E-3</v>
          </cell>
        </row>
        <row r="524">
          <cell r="B524" t="str">
            <v>V2G</v>
          </cell>
          <cell r="C524" t="str">
            <v>VAR_fin</v>
          </cell>
          <cell r="D524" t="str">
            <v>T-ELC-Bus_c_BatSTGout_S2</v>
          </cell>
          <cell r="H524">
            <v>3.9870481441890417E-4</v>
          </cell>
          <cell r="I524">
            <v>2.7155210673306435E-3</v>
          </cell>
          <cell r="J524">
            <v>9.1982461056872218E-4</v>
          </cell>
          <cell r="K524">
            <v>1.5024503927254709E-3</v>
          </cell>
          <cell r="L524">
            <v>1.7929193743639426E-3</v>
          </cell>
          <cell r="M524">
            <v>2.1549681377725591E-3</v>
          </cell>
          <cell r="N524">
            <v>3.0570779601072442E-3</v>
          </cell>
          <cell r="O524">
            <v>2.2785393919201495E-3</v>
          </cell>
          <cell r="P524">
            <v>4.3695902912695107E-3</v>
          </cell>
        </row>
        <row r="525">
          <cell r="B525" t="str">
            <v>V2G</v>
          </cell>
          <cell r="C525" t="str">
            <v>VAR_fin</v>
          </cell>
          <cell r="D525" t="str">
            <v>T-ELC-Bus_c_BatSTGout_S3</v>
          </cell>
          <cell r="H525">
            <v>1.4814033991849261E-4</v>
          </cell>
          <cell r="I525">
            <v>1.4773096833723171E-3</v>
          </cell>
          <cell r="J525">
            <v>7.8368042651582931E-4</v>
          </cell>
          <cell r="K525">
            <v>9.0475943154037656E-4</v>
          </cell>
          <cell r="L525">
            <v>1.3944731579943713E-3</v>
          </cell>
          <cell r="M525">
            <v>1.192135196598674E-3</v>
          </cell>
          <cell r="N525">
            <v>1.7304180397805819E-3</v>
          </cell>
          <cell r="O525">
            <v>1.4396178415437401E-3</v>
          </cell>
          <cell r="P525">
            <v>2.2874763113490534E-3</v>
          </cell>
        </row>
        <row r="526">
          <cell r="B526" t="str">
            <v>V2G</v>
          </cell>
          <cell r="C526" t="str">
            <v>VAR_fin</v>
          </cell>
          <cell r="D526" t="str">
            <v>T-ELC-Bus_c_BatSTGout_S4</v>
          </cell>
          <cell r="H526">
            <v>3.0242745198548278E-6</v>
          </cell>
          <cell r="I526">
            <v>8.140553156792891E-6</v>
          </cell>
          <cell r="J526">
            <v>9.9554902663202027E-5</v>
          </cell>
          <cell r="K526">
            <v>1.3708373432324276E-4</v>
          </cell>
          <cell r="L526">
            <v>2.3647273463795748E-4</v>
          </cell>
          <cell r="M526">
            <v>2.2091597818227479E-4</v>
          </cell>
          <cell r="N526">
            <v>2.3986966812135989E-4</v>
          </cell>
          <cell r="O526">
            <v>2.914802351183323E-4</v>
          </cell>
          <cell r="P526">
            <v>4.5368638753381577E-4</v>
          </cell>
        </row>
        <row r="527">
          <cell r="B527" t="str">
            <v>V2G</v>
          </cell>
          <cell r="C527" t="str">
            <v>VAR_fin</v>
          </cell>
          <cell r="D527" t="str">
            <v>T-ELC-car-BatSTGOut_S1</v>
          </cell>
          <cell r="H527">
            <v>1.1397011194807241E-3</v>
          </cell>
          <cell r="I527">
            <v>0.28554657837238578</v>
          </cell>
          <cell r="J527">
            <v>1.8663425635920223</v>
          </cell>
          <cell r="K527">
            <v>2.5104630185855998</v>
          </cell>
          <cell r="L527">
            <v>3.0329385646575577</v>
          </cell>
          <cell r="M527">
            <v>1.8219293643696219</v>
          </cell>
          <cell r="N527">
            <v>3.1583822107225332</v>
          </cell>
          <cell r="O527">
            <v>3.3471354230164501</v>
          </cell>
          <cell r="P527">
            <v>3.2113499879514027</v>
          </cell>
        </row>
        <row r="528">
          <cell r="B528" t="str">
            <v>V2G</v>
          </cell>
          <cell r="C528" t="str">
            <v>VAR_fin</v>
          </cell>
          <cell r="D528" t="str">
            <v>T-ELC-car-BatSTGOut_S2</v>
          </cell>
          <cell r="H528">
            <v>1.0452350320990947E-3</v>
          </cell>
          <cell r="I528">
            <v>0.12434895198057448</v>
          </cell>
          <cell r="J528">
            <v>0.90178281290728923</v>
          </cell>
          <cell r="K528">
            <v>1.4577454670631698</v>
          </cell>
          <cell r="L528">
            <v>1.7754181264493161</v>
          </cell>
          <cell r="M528">
            <v>1.2706692052227877</v>
          </cell>
          <cell r="N528">
            <v>1.920143590429485</v>
          </cell>
          <cell r="O528">
            <v>2.1970763620222975</v>
          </cell>
          <cell r="P528">
            <v>1.9572694338359349</v>
          </cell>
        </row>
        <row r="529">
          <cell r="B529" t="str">
            <v>V2G</v>
          </cell>
          <cell r="C529" t="str">
            <v>VAR_fin</v>
          </cell>
          <cell r="D529" t="str">
            <v>T-ELC-car-BatSTGOut_S3</v>
          </cell>
          <cell r="H529">
            <v>1.1431091025190607E-3</v>
          </cell>
          <cell r="I529">
            <v>0.17563467138827432</v>
          </cell>
          <cell r="J529">
            <v>0.8711899324456992</v>
          </cell>
          <cell r="K529">
            <v>1.5691307044394547</v>
          </cell>
          <cell r="L529">
            <v>1.7804939429416964</v>
          </cell>
          <cell r="M529">
            <v>1.2370593345575795</v>
          </cell>
          <cell r="N529">
            <v>1.9185766870717609</v>
          </cell>
          <cell r="O529">
            <v>2.1364657159546896</v>
          </cell>
          <cell r="P529">
            <v>1.6437235800575247</v>
          </cell>
        </row>
        <row r="530">
          <cell r="B530" t="str">
            <v>V2G</v>
          </cell>
          <cell r="C530" t="str">
            <v>VAR_fin</v>
          </cell>
          <cell r="D530" t="str">
            <v>T-ELC-car-BatSTGOut_S4</v>
          </cell>
          <cell r="H530">
            <v>1.0788078719399389E-3</v>
          </cell>
          <cell r="I530">
            <v>0.13111382606261995</v>
          </cell>
          <cell r="J530">
            <v>0.93061470080434949</v>
          </cell>
          <cell r="K530">
            <v>1.4951643388696867</v>
          </cell>
          <cell r="L530">
            <v>1.7863885025551514</v>
          </cell>
          <cell r="M530">
            <v>1.3472330347481714</v>
          </cell>
          <cell r="N530">
            <v>1.9214115989391649</v>
          </cell>
          <cell r="O530">
            <v>2.1012162816359177</v>
          </cell>
          <cell r="P530">
            <v>1.7915702862408847</v>
          </cell>
        </row>
        <row r="531">
          <cell r="B531" t="str">
            <v>V2G</v>
          </cell>
          <cell r="C531" t="str">
            <v>VAR_fin</v>
          </cell>
          <cell r="D531" t="str">
            <v>T-ELC-car-PlgSTGOut_S1</v>
          </cell>
          <cell r="H531">
            <v>1.7125905409292526E-4</v>
          </cell>
          <cell r="I531">
            <v>3.1944991354297979E-4</v>
          </cell>
          <cell r="J531">
            <v>2.6227279480687567E-4</v>
          </cell>
          <cell r="K531">
            <v>1.1238656968782727E-3</v>
          </cell>
          <cell r="L531">
            <v>9.8703802695732589E-4</v>
          </cell>
          <cell r="M531">
            <v>4.1900028700080482E-3</v>
          </cell>
          <cell r="N531">
            <v>4.5329092667639884E-3</v>
          </cell>
          <cell r="O531">
            <v>3.6642327005414585E-3</v>
          </cell>
          <cell r="P531">
            <v>2.2360421075779601E-3</v>
          </cell>
        </row>
        <row r="532">
          <cell r="B532" t="str">
            <v>V2G</v>
          </cell>
          <cell r="C532" t="str">
            <v>VAR_fin</v>
          </cell>
          <cell r="D532" t="str">
            <v>T-ELC-car-PlgSTGOut_S2</v>
          </cell>
          <cell r="H532">
            <v>2.6120793470123299E-5</v>
          </cell>
          <cell r="I532">
            <v>9.0976644706794099E-5</v>
          </cell>
          <cell r="J532">
            <v>1.1742888294439611E-4</v>
          </cell>
          <cell r="K532">
            <v>2.4260126616535265E-4</v>
          </cell>
          <cell r="L532">
            <v>7.6102466620361225E-4</v>
          </cell>
          <cell r="M532">
            <v>6.9548755700755255E-4</v>
          </cell>
          <cell r="N532">
            <v>2.0698299203146218E-3</v>
          </cell>
          <cell r="O532">
            <v>2.0394391711345992E-3</v>
          </cell>
          <cell r="P532">
            <v>3.0885658696435396E-3</v>
          </cell>
        </row>
        <row r="533">
          <cell r="B533" t="str">
            <v>V2G</v>
          </cell>
          <cell r="C533" t="str">
            <v>VAR_fin</v>
          </cell>
          <cell r="D533" t="str">
            <v>T-ELC-car-PlgSTGOut_S3</v>
          </cell>
          <cell r="H533">
            <v>1.4103189302441972E-3</v>
          </cell>
          <cell r="I533">
            <v>0.23908643485850981</v>
          </cell>
          <cell r="J533">
            <v>0.42786190934623891</v>
          </cell>
          <cell r="K533">
            <v>0.73436306203311663</v>
          </cell>
          <cell r="L533">
            <v>0.94662944391988235</v>
          </cell>
          <cell r="M533">
            <v>0.87547857584109312</v>
          </cell>
          <cell r="N533">
            <v>3.1672181684690402E-3</v>
          </cell>
          <cell r="O533">
            <v>2.7602219968699488E-3</v>
          </cell>
          <cell r="P533">
            <v>1.4623563565685257E-3</v>
          </cell>
        </row>
        <row r="534">
          <cell r="B534" t="str">
            <v>V2G</v>
          </cell>
          <cell r="C534" t="str">
            <v>VAR_fin</v>
          </cell>
          <cell r="D534" t="str">
            <v>T-ELC-TWSTGout_S1</v>
          </cell>
          <cell r="H534">
            <v>1.8700591626716375E-4</v>
          </cell>
          <cell r="I534">
            <v>1.0406425600993719E-3</v>
          </cell>
          <cell r="J534">
            <v>1.0255637047102916E-3</v>
          </cell>
          <cell r="K534">
            <v>4.0263853428409795E-4</v>
          </cell>
          <cell r="L534">
            <v>1.2085320020568027E-3</v>
          </cell>
          <cell r="M534">
            <v>5.9645156945501983E-4</v>
          </cell>
          <cell r="N534">
            <v>1.3331883822438968E-3</v>
          </cell>
          <cell r="O534">
            <v>9.5262827145078054E-4</v>
          </cell>
          <cell r="P534">
            <v>2.4871258231887231E-3</v>
          </cell>
        </row>
        <row r="535">
          <cell r="B535" t="str">
            <v>V2G</v>
          </cell>
          <cell r="C535" t="str">
            <v>VAR_fin</v>
          </cell>
          <cell r="D535" t="str">
            <v>T-ELC-car-PlgSTGOut_S4</v>
          </cell>
          <cell r="H535">
            <v>1.1183871433335549E-3</v>
          </cell>
          <cell r="I535">
            <v>0.41844436860816486</v>
          </cell>
          <cell r="J535">
            <v>0.65590126614726263</v>
          </cell>
          <cell r="K535">
            <v>1.0008012158444315</v>
          </cell>
          <cell r="L535">
            <v>0.99600762184876113</v>
          </cell>
          <cell r="M535">
            <v>1.7844268729875874</v>
          </cell>
          <cell r="N535">
            <v>2.5716109606399575</v>
          </cell>
          <cell r="O535">
            <v>2.2360019760928145</v>
          </cell>
          <cell r="P535">
            <v>2.1292584543386757</v>
          </cell>
        </row>
        <row r="536">
          <cell r="B536" t="str">
            <v>V2G</v>
          </cell>
          <cell r="C536" t="str">
            <v>VAR_fin</v>
          </cell>
          <cell r="D536" t="str">
            <v>T-ELC-TWSTGout_S2</v>
          </cell>
          <cell r="H536">
            <v>6.2420872920376509E-4</v>
          </cell>
          <cell r="I536">
            <v>1.5489948782497454E-3</v>
          </cell>
          <cell r="J536">
            <v>1.5576218173108658E-3</v>
          </cell>
          <cell r="K536">
            <v>1.436327176139447E-3</v>
          </cell>
          <cell r="L536">
            <v>2.8921538322514012E-3</v>
          </cell>
          <cell r="M536">
            <v>2.5172535604657E-3</v>
          </cell>
          <cell r="N536">
            <v>4.1059602712465492E-3</v>
          </cell>
          <cell r="O536">
            <v>3.0841679106509445E-3</v>
          </cell>
          <cell r="P536">
            <v>6.7730410227567614E-3</v>
          </cell>
        </row>
        <row r="537">
          <cell r="B537" t="str">
            <v>V2G</v>
          </cell>
          <cell r="C537" t="str">
            <v>VAR_fin</v>
          </cell>
          <cell r="D537" t="str">
            <v>T-ELC-TWSTGout_S3</v>
          </cell>
          <cell r="H537">
            <v>8.4689789530046136E-4</v>
          </cell>
          <cell r="I537">
            <v>2.5771509030457942E-3</v>
          </cell>
          <cell r="J537">
            <v>2.5621544631775671E-3</v>
          </cell>
          <cell r="K537">
            <v>2.2999981287238863E-3</v>
          </cell>
          <cell r="L537">
            <v>4.871278227061019E-3</v>
          </cell>
          <cell r="M537">
            <v>3.6411335728673121E-3</v>
          </cell>
          <cell r="N537">
            <v>5.2079996034005939E-3</v>
          </cell>
          <cell r="O537">
            <v>5.154963189170296E-3</v>
          </cell>
          <cell r="P537">
            <v>9.7559982601371845E-3</v>
          </cell>
        </row>
        <row r="538">
          <cell r="B538" t="str">
            <v>V2G</v>
          </cell>
          <cell r="C538" t="str">
            <v>VAR_fin</v>
          </cell>
          <cell r="D538" t="str">
            <v>T-ELC-TWSTGout_S4</v>
          </cell>
          <cell r="H538">
            <v>1.0578067246842294E-3</v>
          </cell>
          <cell r="I538">
            <v>2.6246793637696533E-3</v>
          </cell>
          <cell r="J538">
            <v>3.0489485161508327E-3</v>
          </cell>
          <cell r="K538">
            <v>3.1121389605202466E-3</v>
          </cell>
          <cell r="L538">
            <v>5.546321677525788E-3</v>
          </cell>
          <cell r="M538">
            <v>4.7142044676664451E-3</v>
          </cell>
          <cell r="N538">
            <v>7.0615571978442284E-3</v>
          </cell>
          <cell r="O538">
            <v>6.5894641845970266E-3</v>
          </cell>
          <cell r="P538">
            <v>1.2858687493492732E-2</v>
          </cell>
        </row>
        <row r="539">
          <cell r="B539" t="str">
            <v>V2G</v>
          </cell>
          <cell r="C539" t="str">
            <v>VAR_fin</v>
          </cell>
          <cell r="D539" t="str">
            <v>T-ELC-Bus_u_BatSTGout_S1</v>
          </cell>
          <cell r="H539">
            <v>2.4854853350738389E-5</v>
          </cell>
          <cell r="I539">
            <v>4.6782913134853294E-5</v>
          </cell>
          <cell r="J539">
            <v>4.2566449162246539E-5</v>
          </cell>
          <cell r="K539">
            <v>5.845575688171012E-5</v>
          </cell>
          <cell r="L539">
            <v>1.4784982706469901E-4</v>
          </cell>
          <cell r="M539">
            <v>8.1565280653131468E-5</v>
          </cell>
          <cell r="N539">
            <v>1.6413715089852378E-4</v>
          </cell>
          <cell r="O539">
            <v>1.1814065763103877E-4</v>
          </cell>
          <cell r="P539">
            <v>2.9133899256200007E-4</v>
          </cell>
        </row>
        <row r="540">
          <cell r="B540" t="str">
            <v>V2G</v>
          </cell>
          <cell r="C540" t="str">
            <v>VAR_fin</v>
          </cell>
          <cell r="D540" t="str">
            <v>T-ELC-Bus_u_BatSTGout_S2</v>
          </cell>
          <cell r="H540">
            <v>2.0553756533250689E-5</v>
          </cell>
          <cell r="I540">
            <v>3.8746815927460048E-5</v>
          </cell>
          <cell r="J540">
            <v>3.7580589724647956E-5</v>
          </cell>
          <cell r="K540">
            <v>5.0325446683467961E-5</v>
          </cell>
          <cell r="L540">
            <v>1.2824838721475564E-4</v>
          </cell>
          <cell r="M540">
            <v>7.2359504206852813E-5</v>
          </cell>
          <cell r="N540">
            <v>1.4957018250825663E-4</v>
          </cell>
          <cell r="O540">
            <v>1.0615342942221118E-4</v>
          </cell>
          <cell r="P540">
            <v>2.6966170978668741E-4</v>
          </cell>
        </row>
        <row r="541">
          <cell r="B541" t="str">
            <v>V2G</v>
          </cell>
          <cell r="C541" t="str">
            <v>VAR_fin</v>
          </cell>
          <cell r="D541" t="str">
            <v>T-ELC-Bus_u_BatSTGout_S3</v>
          </cell>
          <cell r="H541">
            <v>1.2233998839622638E-5</v>
          </cell>
          <cell r="I541">
            <v>2.0668128722624674E-5</v>
          </cell>
          <cell r="J541">
            <v>2.1241819714539311E-5</v>
          </cell>
          <cell r="K541">
            <v>2.9729165071306091E-5</v>
          </cell>
          <cell r="L541">
            <v>7.1499470720593392E-5</v>
          </cell>
          <cell r="M541">
            <v>4.1277893738124677E-5</v>
          </cell>
          <cell r="N541">
            <v>6.9774879901755109E-5</v>
          </cell>
          <cell r="O541">
            <v>5.4097476342118216E-5</v>
          </cell>
          <cell r="P541">
            <v>1.2048340906644298E-4</v>
          </cell>
        </row>
        <row r="542">
          <cell r="B542" t="str">
            <v>V2G</v>
          </cell>
          <cell r="C542" t="str">
            <v>VAR_fin</v>
          </cell>
          <cell r="D542" t="str">
            <v>T-ELC-Bus_u_BatSTGout_S4</v>
          </cell>
          <cell r="H542">
            <v>2.200083907001338E-5</v>
          </cell>
          <cell r="I542">
            <v>1.5403261707372859E-3</v>
          </cell>
          <cell r="J542">
            <v>6.5717974064209331E-5</v>
          </cell>
          <cell r="K542">
            <v>7.0485620308276031E-5</v>
          </cell>
          <cell r="L542">
            <v>1.6046651412630661E-4</v>
          </cell>
          <cell r="M542">
            <v>1.0785432338290371E-4</v>
          </cell>
          <cell r="N542">
            <v>1.5381191435019623E-4</v>
          </cell>
          <cell r="O542">
            <v>1.585735816849625E-4</v>
          </cell>
          <cell r="P542">
            <v>2.7668780816845302E-4</v>
          </cell>
        </row>
        <row r="543">
          <cell r="B543" t="str">
            <v>V2G</v>
          </cell>
          <cell r="C543" t="str">
            <v>VAR_fin</v>
          </cell>
          <cell r="D543" t="str">
            <v>T-ELC-LGV_BatSTGout</v>
          </cell>
          <cell r="H543">
            <v>1.2440405479616692E-4</v>
          </cell>
          <cell r="I543">
            <v>1.7792044718346732E-4</v>
          </cell>
          <cell r="J543">
            <v>1.6574831068511312E-4</v>
          </cell>
          <cell r="K543">
            <v>1.7593797579683462E-4</v>
          </cell>
          <cell r="L543">
            <v>4.0708875841955421E-4</v>
          </cell>
          <cell r="M543">
            <v>1.9972365871747172E-4</v>
          </cell>
          <cell r="N543">
            <v>3.9744863403569082E-4</v>
          </cell>
          <cell r="O543">
            <v>2.9366876369832173E-4</v>
          </cell>
          <cell r="P543">
            <v>6.6743236758938659E-4</v>
          </cell>
        </row>
        <row r="544">
          <cell r="B544" t="str">
            <v>V2G</v>
          </cell>
          <cell r="C544" t="str">
            <v>VAR_fin</v>
          </cell>
          <cell r="D544" t="str">
            <v>T-ELC-HGV_BatSTGout</v>
          </cell>
          <cell r="H544">
            <v>2.4012189977726246E-3</v>
          </cell>
          <cell r="I544">
            <v>1.4574789437293808E-2</v>
          </cell>
          <cell r="J544">
            <v>2.1648860809197052E-2</v>
          </cell>
          <cell r="K544">
            <v>2.4040625758617703E-2</v>
          </cell>
          <cell r="L544">
            <v>4.8289933008000004E-2</v>
          </cell>
          <cell r="M544">
            <v>2.5037892718523694E-2</v>
          </cell>
          <cell r="N544">
            <v>4.7107499722329457E-2</v>
          </cell>
          <cell r="O544">
            <v>3.5945701661457941E-2</v>
          </cell>
          <cell r="P544">
            <v>7.1603225206802804E-2</v>
          </cell>
        </row>
        <row r="545">
          <cell r="B545" t="str">
            <v>V2G</v>
          </cell>
          <cell r="C545" t="str">
            <v>VAR_ncap</v>
          </cell>
          <cell r="D545" t="str">
            <v>-</v>
          </cell>
          <cell r="H545">
            <v>3.7446511088725801E-3</v>
          </cell>
          <cell r="I545">
            <v>1.54441709949465</v>
          </cell>
          <cell r="J545">
            <v>3.6277352375926699</v>
          </cell>
          <cell r="K545">
            <v>0.30365272246430502</v>
          </cell>
          <cell r="L545">
            <v>1.9702435768795601</v>
          </cell>
          <cell r="M545">
            <v>2.01415152215958</v>
          </cell>
          <cell r="N545">
            <v>1.23960595773002</v>
          </cell>
          <cell r="O545">
            <v>2.4271097336638499</v>
          </cell>
          <cell r="P545">
            <v>1.0594187182842001</v>
          </cell>
        </row>
        <row r="546">
          <cell r="B546" t="str">
            <v>V2G</v>
          </cell>
          <cell r="C546" t="str">
            <v>VAR_cap</v>
          </cell>
          <cell r="D546" t="str">
            <v>-</v>
          </cell>
          <cell r="H546">
            <v>3.7446511088725801E-3</v>
          </cell>
          <cell r="I546">
            <v>1.5481609064743551</v>
          </cell>
          <cell r="J546">
            <v>5.1751818452480283</v>
          </cell>
          <cell r="K546">
            <v>5.4758024344575862</v>
          </cell>
          <cell r="L546">
            <v>5.9016270669858732</v>
          </cell>
          <cell r="M546">
            <v>4.8052265457814798</v>
          </cell>
          <cell r="N546">
            <v>5.2239962608275725</v>
          </cell>
          <cell r="O546">
            <v>5.3913196619962518</v>
          </cell>
          <cell r="P546">
            <v>4.7261291724072798</v>
          </cell>
        </row>
        <row r="547">
          <cell r="B547" t="str">
            <v>D-EBIO</v>
          </cell>
          <cell r="C547" t="str">
            <v>VAR_fout</v>
          </cell>
          <cell r="D547" t="str">
            <v>EBIO</v>
          </cell>
          <cell r="E547">
            <v>1.1839500937333605</v>
          </cell>
          <cell r="F547">
            <v>1.1839497090041098</v>
          </cell>
          <cell r="G547">
            <v>1.1839498195272173</v>
          </cell>
          <cell r="H547">
            <v>1.1839496979860118</v>
          </cell>
          <cell r="I547">
            <v>1.1839499279971848</v>
          </cell>
          <cell r="J547">
            <v>1.1839500907127085</v>
          </cell>
          <cell r="K547">
            <v>1.1839486771025465</v>
          </cell>
          <cell r="L547">
            <v>1.1839490799949206</v>
          </cell>
          <cell r="M547">
            <v>1.18394789913899</v>
          </cell>
          <cell r="N547">
            <v>1.1839488541353196</v>
          </cell>
          <cell r="O547">
            <v>1.1839517203824761</v>
          </cell>
          <cell r="P547">
            <v>1.3164460339578652</v>
          </cell>
        </row>
        <row r="548">
          <cell r="B548" t="str">
            <v>D-EBIO</v>
          </cell>
          <cell r="C548" t="str">
            <v>VAR_fin</v>
          </cell>
          <cell r="D548" t="str">
            <v>BIO</v>
          </cell>
          <cell r="E548">
            <v>1.1839500937333605</v>
          </cell>
          <cell r="F548">
            <v>1.1839497090041098</v>
          </cell>
          <cell r="G548">
            <v>1.1839498195272173</v>
          </cell>
          <cell r="H548">
            <v>1.1839496979860118</v>
          </cell>
          <cell r="I548">
            <v>1.1839499279971848</v>
          </cell>
          <cell r="J548">
            <v>1.1839500907127085</v>
          </cell>
          <cell r="K548">
            <v>1.1839486771025465</v>
          </cell>
          <cell r="L548">
            <v>1.1839490799949206</v>
          </cell>
          <cell r="M548">
            <v>1.18394789913899</v>
          </cell>
          <cell r="N548">
            <v>1.1839488541353196</v>
          </cell>
          <cell r="O548">
            <v>1.1839517203824761</v>
          </cell>
          <cell r="P548">
            <v>1.3164460339578652</v>
          </cell>
        </row>
        <row r="549">
          <cell r="B549" t="str">
            <v>G-INTC3</v>
          </cell>
          <cell r="C549" t="str">
            <v>VAR_fout</v>
          </cell>
          <cell r="D549" t="str">
            <v>ELC35</v>
          </cell>
          <cell r="E549">
            <v>142.74144335189115</v>
          </cell>
          <cell r="F549">
            <v>105.32187816317594</v>
          </cell>
          <cell r="G549">
            <v>102.61243431946511</v>
          </cell>
          <cell r="H549">
            <v>134.83067316468606</v>
          </cell>
          <cell r="I549">
            <v>87.18950972725186</v>
          </cell>
          <cell r="J549">
            <v>113.68995939155666</v>
          </cell>
          <cell r="K549">
            <v>67.310013872451023</v>
          </cell>
          <cell r="L549">
            <v>127.49672067710277</v>
          </cell>
          <cell r="M549">
            <v>84.035413269608966</v>
          </cell>
          <cell r="N549">
            <v>84.815748742330783</v>
          </cell>
          <cell r="O549">
            <v>89.8507170338208</v>
          </cell>
          <cell r="P549">
            <v>89.644102015802261</v>
          </cell>
        </row>
        <row r="550">
          <cell r="B550" t="str">
            <v>G-INTC3</v>
          </cell>
          <cell r="C550" t="str">
            <v>VAR_fout</v>
          </cell>
          <cell r="D550" t="str">
            <v>ELC3</v>
          </cell>
          <cell r="E550">
            <v>32.918874626899466</v>
          </cell>
          <cell r="F550">
            <v>69.916654162851088</v>
          </cell>
          <cell r="G550">
            <v>77.433761628574302</v>
          </cell>
          <cell r="H550">
            <v>45.882388364936233</v>
          </cell>
          <cell r="I550">
            <v>86.494489835740865</v>
          </cell>
          <cell r="J550">
            <v>36.168354958957742</v>
          </cell>
          <cell r="K550">
            <v>78.766901711644906</v>
          </cell>
          <cell r="L550">
            <v>37.382574571638756</v>
          </cell>
          <cell r="M550">
            <v>80.861482713144426</v>
          </cell>
          <cell r="N550">
            <v>80.98656049785059</v>
          </cell>
          <cell r="O550">
            <v>76.590835360165386</v>
          </cell>
          <cell r="P550">
            <v>75.604528341453005</v>
          </cell>
        </row>
        <row r="551">
          <cell r="B551" t="str">
            <v>G-INTC3</v>
          </cell>
          <cell r="C551" t="str">
            <v>VAR_fout</v>
          </cell>
          <cell r="D551" t="str">
            <v>ELC</v>
          </cell>
          <cell r="E551">
            <v>5.4228823747109831E-3</v>
          </cell>
          <cell r="F551">
            <v>5.7311388516324911E-4</v>
          </cell>
          <cell r="G551">
            <v>6.2082983688778383E-4</v>
          </cell>
          <cell r="H551">
            <v>4.256220209450421E-4</v>
          </cell>
          <cell r="I551">
            <v>0.9118575519761265</v>
          </cell>
          <cell r="J551">
            <v>4.2570697412376886</v>
          </cell>
          <cell r="K551">
            <v>3.1030209216367286</v>
          </cell>
          <cell r="L551">
            <v>1.4015630738379221</v>
          </cell>
          <cell r="M551">
            <v>0.46091860961309317</v>
          </cell>
          <cell r="N551">
            <v>1.0642106595953058</v>
          </cell>
          <cell r="O551">
            <v>1.7064880508048414</v>
          </cell>
          <cell r="P551">
            <v>0.74355380130371007</v>
          </cell>
        </row>
        <row r="552">
          <cell r="B552" t="str">
            <v>G-INTC3</v>
          </cell>
          <cell r="C552" t="str">
            <v>VAR_fin</v>
          </cell>
          <cell r="D552" t="str">
            <v>ELC13</v>
          </cell>
          <cell r="E552">
            <v>179.34573952119919</v>
          </cell>
          <cell r="F552">
            <v>183.49760886537359</v>
          </cell>
          <cell r="G552">
            <v>187.91240110796176</v>
          </cell>
          <cell r="H552">
            <v>187.58091940567024</v>
          </cell>
          <cell r="I552">
            <v>180.24905991115327</v>
          </cell>
          <cell r="J552">
            <v>158.24819542056122</v>
          </cell>
          <cell r="K552">
            <v>152.35950366821197</v>
          </cell>
          <cell r="L552">
            <v>168.9196509621809</v>
          </cell>
          <cell r="M552">
            <v>167.98196629213368</v>
          </cell>
          <cell r="N552">
            <v>169.51461405189556</v>
          </cell>
          <cell r="O552">
            <v>170.81647173262235</v>
          </cell>
          <cell r="P552">
            <v>168.62640300864189</v>
          </cell>
        </row>
        <row r="553">
          <cell r="B553" t="str">
            <v>G-INTC3</v>
          </cell>
          <cell r="C553" t="str">
            <v>VAR_ncap</v>
          </cell>
          <cell r="D553" t="str">
            <v>-</v>
          </cell>
          <cell r="E553">
            <v>2.9246406898292899E-8</v>
          </cell>
          <cell r="F553">
            <v>3.0618632656746499E-8</v>
          </cell>
          <cell r="G553">
            <v>3.49486205765882E-8</v>
          </cell>
          <cell r="H553">
            <v>3.2900290792005501E-8</v>
          </cell>
          <cell r="I553">
            <v>4.53784035306687E-8</v>
          </cell>
          <cell r="J553">
            <v>5.5018780245645398E-8</v>
          </cell>
          <cell r="K553">
            <v>7.5517221641921399E-8</v>
          </cell>
          <cell r="L553">
            <v>7.7075113754918994E-8</v>
          </cell>
          <cell r="M553">
            <v>1.15918394910211E-7</v>
          </cell>
          <cell r="N553">
            <v>5.8180574332540905E-7</v>
          </cell>
        </row>
        <row r="554">
          <cell r="B554" t="str">
            <v>G-INTC3</v>
          </cell>
          <cell r="C554" t="str">
            <v>VAR_cap</v>
          </cell>
          <cell r="D554" t="str">
            <v>-</v>
          </cell>
          <cell r="E554">
            <v>13.914190167241101</v>
          </cell>
          <cell r="F554">
            <v>13.914190167241101</v>
          </cell>
          <cell r="G554">
            <v>13.914190167241101</v>
          </cell>
          <cell r="H554">
            <v>13.914190195809446</v>
          </cell>
          <cell r="I554">
            <v>13.914190269977739</v>
          </cell>
          <cell r="J554">
            <v>13.914190294955052</v>
          </cell>
          <cell r="K554">
            <v>13.914190340909133</v>
          </cell>
          <cell r="L554">
            <v>13.914190395352236</v>
          </cell>
          <cell r="M554">
            <v>13.914190459265928</v>
          </cell>
          <cell r="N554">
            <v>13.914190575859791</v>
          </cell>
          <cell r="O554">
            <v>13.914190663862966</v>
          </cell>
          <cell r="P554">
            <v>13.914191245668709</v>
          </cell>
        </row>
        <row r="555">
          <cell r="B555" t="str">
            <v>HPLBIO</v>
          </cell>
          <cell r="C555" t="str">
            <v>VAR_fout</v>
          </cell>
          <cell r="D555" t="str">
            <v>LTH</v>
          </cell>
          <cell r="E555">
            <v>0.90177436748703566</v>
          </cell>
          <cell r="F555">
            <v>0.90177407445189939</v>
          </cell>
          <cell r="G555">
            <v>0.90177415863357768</v>
          </cell>
          <cell r="H555">
            <v>0.90177406605979016</v>
          </cell>
          <cell r="I555">
            <v>0.90177424125144967</v>
          </cell>
          <cell r="J555">
            <v>0.90177436518630893</v>
          </cell>
          <cell r="K555">
            <v>0.90177328848770644</v>
          </cell>
          <cell r="L555">
            <v>0.90177359535707402</v>
          </cell>
          <cell r="M555">
            <v>0.90177269593942611</v>
          </cell>
          <cell r="N555">
            <v>0.90177342332752652</v>
          </cell>
          <cell r="O555">
            <v>0.90177560645013466</v>
          </cell>
          <cell r="P555">
            <v>1.0026920018729506</v>
          </cell>
        </row>
        <row r="556">
          <cell r="B556" t="str">
            <v>HPLBIO</v>
          </cell>
          <cell r="C556" t="str">
            <v>VAR_fin</v>
          </cell>
          <cell r="D556" t="str">
            <v>EBIO</v>
          </cell>
          <cell r="E556">
            <v>1.1839500937333605</v>
          </cell>
          <cell r="F556">
            <v>1.1839497090041098</v>
          </cell>
          <cell r="G556">
            <v>1.1839498195272173</v>
          </cell>
          <cell r="H556">
            <v>1.1839496979860118</v>
          </cell>
          <cell r="I556">
            <v>1.1839499279971848</v>
          </cell>
          <cell r="J556">
            <v>1.1839500907127085</v>
          </cell>
          <cell r="K556">
            <v>1.1839486771025465</v>
          </cell>
          <cell r="L556">
            <v>1.1839490799949206</v>
          </cell>
          <cell r="M556">
            <v>1.18394789913899</v>
          </cell>
          <cell r="N556">
            <v>1.1839488541353196</v>
          </cell>
          <cell r="O556">
            <v>1.1839517203824761</v>
          </cell>
          <cell r="P556">
            <v>1.3164460339578652</v>
          </cell>
        </row>
        <row r="557">
          <cell r="B557" t="str">
            <v>HPLBIO</v>
          </cell>
          <cell r="C557" t="str">
            <v>VAR_ncap</v>
          </cell>
          <cell r="D557" t="str">
            <v>-</v>
          </cell>
          <cell r="E557">
            <v>2.85793329560693E-6</v>
          </cell>
          <cell r="F557">
            <v>2.31228585660447E-6</v>
          </cell>
          <cell r="G557">
            <v>2.83428598020542E-6</v>
          </cell>
          <cell r="H557">
            <v>6.2926455674254603E-2</v>
          </cell>
          <cell r="I557">
            <v>5.1449271549773197E-2</v>
          </cell>
          <cell r="J557">
            <v>5.4644746295210897E-6</v>
          </cell>
          <cell r="K557">
            <v>4.4897267153600602E-2</v>
          </cell>
          <cell r="L557">
            <v>1.8122462660742199E-2</v>
          </cell>
          <cell r="M557">
            <v>3.5808379415004497E-2</v>
          </cell>
          <cell r="N557">
            <v>4.7940918133044699E-2</v>
          </cell>
          <cell r="O557">
            <v>6.2220993471683E-2</v>
          </cell>
          <cell r="P557">
            <v>1.86141542726487E-2</v>
          </cell>
        </row>
        <row r="558">
          <cell r="B558" t="str">
            <v>HPLBIO</v>
          </cell>
          <cell r="C558" t="str">
            <v>VAR_cap</v>
          </cell>
          <cell r="D558" t="str">
            <v>-</v>
          </cell>
          <cell r="E558">
            <v>0.11438228189817508</v>
          </cell>
          <cell r="F558">
            <v>0.11438285845555238</v>
          </cell>
          <cell r="G558">
            <v>0.11438421813692509</v>
          </cell>
          <cell r="H558">
            <v>0.11438067413711414</v>
          </cell>
          <cell r="I558">
            <v>0.11438095031754297</v>
          </cell>
          <cell r="J558">
            <v>0.11438204054034129</v>
          </cell>
          <cell r="K558">
            <v>0.13932727691268329</v>
          </cell>
          <cell r="L558">
            <v>0.11447078264710335</v>
          </cell>
          <cell r="M558">
            <v>0.11444644508023394</v>
          </cell>
          <cell r="N558">
            <v>0.14676419397701834</v>
          </cell>
          <cell r="O558">
            <v>0.16408808612805748</v>
          </cell>
          <cell r="P558">
            <v>0.16457769291134364</v>
          </cell>
        </row>
        <row r="559">
          <cell r="B559" t="str">
            <v>ENUC_SMR_BEZ_I</v>
          </cell>
          <cell r="C559" t="str">
            <v>VAR_fout</v>
          </cell>
          <cell r="D559" t="str">
            <v>LTH</v>
          </cell>
          <cell r="K559">
            <v>1.9804691846248175</v>
          </cell>
          <cell r="L559">
            <v>1.5572468665763883</v>
          </cell>
          <cell r="M559">
            <v>1.575998414664221</v>
          </cell>
          <cell r="N559">
            <v>1.5731868568525338</v>
          </cell>
          <cell r="O559">
            <v>1.5644778550870659</v>
          </cell>
          <cell r="P559">
            <v>1.5697068244373475</v>
          </cell>
        </row>
        <row r="560">
          <cell r="B560" t="str">
            <v>ENUC_SMR_BEZ_I</v>
          </cell>
          <cell r="C560" t="str">
            <v>VAR_fout</v>
          </cell>
          <cell r="D560" t="str">
            <v>ELC</v>
          </cell>
          <cell r="K560">
            <v>6.1559363313101922</v>
          </cell>
          <cell r="L560">
            <v>7.9951958830033902</v>
          </cell>
          <cell r="M560">
            <v>7.6838771568624198</v>
          </cell>
          <cell r="N560">
            <v>7.8247800746460889</v>
          </cell>
          <cell r="O560">
            <v>7.8989869463282973</v>
          </cell>
          <cell r="P560">
            <v>7.77281770891965</v>
          </cell>
        </row>
        <row r="561">
          <cell r="B561" t="str">
            <v>ENUC_SMR_BEZ_I</v>
          </cell>
          <cell r="C561" t="str">
            <v>VAR_fin</v>
          </cell>
          <cell r="D561" t="str">
            <v>URN</v>
          </cell>
          <cell r="K561">
            <v>19.446046213326508</v>
          </cell>
          <cell r="L561">
            <v>24.804841356203223</v>
          </cell>
          <cell r="M561">
            <v>23.874282524959423</v>
          </cell>
          <cell r="N561">
            <v>24.297976145827345</v>
          </cell>
          <cell r="O561">
            <v>24.517903293458144</v>
          </cell>
          <cell r="P561">
            <v>24.139717112609851</v>
          </cell>
        </row>
        <row r="562">
          <cell r="B562" t="str">
            <v>ENUC_SMR_BEZ_I</v>
          </cell>
          <cell r="C562" t="str">
            <v>VAR_ncap</v>
          </cell>
          <cell r="D562" t="str">
            <v>-</v>
          </cell>
          <cell r="J562">
            <v>0.29999982649118201</v>
          </cell>
          <cell r="K562">
            <v>1.01654549300553E-8</v>
          </cell>
          <cell r="L562">
            <v>1.11148470437308E-8</v>
          </cell>
          <cell r="M562">
            <v>1.6114828179478E-8</v>
          </cell>
          <cell r="N562">
            <v>3.1227234446826497E-8</v>
          </cell>
          <cell r="O562">
            <v>5.1110801585473699E-8</v>
          </cell>
        </row>
        <row r="563">
          <cell r="B563" t="str">
            <v>ENUC_SMR_BEZ_I</v>
          </cell>
          <cell r="C563" t="str">
            <v>VAR_cap</v>
          </cell>
          <cell r="D563" t="str">
            <v>-</v>
          </cell>
          <cell r="K563">
            <v>0.24686328024507601</v>
          </cell>
          <cell r="L563">
            <v>0.29999983665663699</v>
          </cell>
          <cell r="M563">
            <v>0.29999984490704801</v>
          </cell>
          <cell r="N563">
            <v>0.299999863886312</v>
          </cell>
          <cell r="O563">
            <v>0.29999988418639401</v>
          </cell>
          <cell r="P563">
            <v>0.299999946224348</v>
          </cell>
        </row>
        <row r="564">
          <cell r="B564" t="str">
            <v>G-INTC5</v>
          </cell>
          <cell r="C564" t="str">
            <v>VAR_fout</v>
          </cell>
          <cell r="D564" t="str">
            <v>ELC5</v>
          </cell>
          <cell r="E564">
            <v>237.78564284635723</v>
          </cell>
          <cell r="F564">
            <v>119.79403619945197</v>
          </cell>
          <cell r="G564">
            <v>117.02841042811968</v>
          </cell>
          <cell r="H564">
            <v>148.9207835550566</v>
          </cell>
          <cell r="I564">
            <v>92.289232921460538</v>
          </cell>
          <cell r="J564">
            <v>134.85508555793479</v>
          </cell>
          <cell r="K564">
            <v>97.927771660670572</v>
          </cell>
          <cell r="L564">
            <v>153.9622961257086</v>
          </cell>
          <cell r="M564">
            <v>108.9190075301477</v>
          </cell>
          <cell r="N564">
            <v>107.75809544717238</v>
          </cell>
          <cell r="O564">
            <v>103.24655793570989</v>
          </cell>
          <cell r="P564">
            <v>96.497973472176568</v>
          </cell>
        </row>
        <row r="565">
          <cell r="B565" t="str">
            <v>G-INTC5</v>
          </cell>
          <cell r="C565" t="str">
            <v>VAR_fout</v>
          </cell>
          <cell r="D565" t="str">
            <v>ELC13</v>
          </cell>
          <cell r="E565">
            <v>1.841890948548848E-2</v>
          </cell>
          <cell r="F565">
            <v>4.917269143733502E-4</v>
          </cell>
          <cell r="G565">
            <v>5.3235708507562223E-4</v>
          </cell>
          <cell r="H565">
            <v>3.8554064760138986E-4</v>
          </cell>
          <cell r="I565">
            <v>6.2234185051717112E-4</v>
          </cell>
          <cell r="J565">
            <v>1.6528948262882537</v>
          </cell>
          <cell r="K565">
            <v>1.3596239642067622</v>
          </cell>
          <cell r="L565">
            <v>0.45690860481321749</v>
          </cell>
          <cell r="M565">
            <v>3.7220561233538715E-2</v>
          </cell>
          <cell r="N565">
            <v>0.25146003329528255</v>
          </cell>
          <cell r="O565">
            <v>0.67605800605008637</v>
          </cell>
          <cell r="P565">
            <v>9.6922978288528333E-2</v>
          </cell>
        </row>
        <row r="566">
          <cell r="B566" t="str">
            <v>G-INTC5</v>
          </cell>
          <cell r="C566" t="str">
            <v>VAR_fin</v>
          </cell>
          <cell r="D566" t="str">
            <v>ELC35</v>
          </cell>
          <cell r="E566">
            <v>245.3148089225248</v>
          </cell>
          <cell r="F566">
            <v>125.45998992857868</v>
          </cell>
          <cell r="G566">
            <v>122.29755409912663</v>
          </cell>
          <cell r="H566">
            <v>155.06454571701533</v>
          </cell>
          <cell r="I566">
            <v>95.751870121618566</v>
          </cell>
          <cell r="J566">
            <v>141.12182057541571</v>
          </cell>
          <cell r="K566">
            <v>102.27715540422813</v>
          </cell>
          <cell r="L566">
            <v>158.50382583350768</v>
          </cell>
          <cell r="M566">
            <v>111.83828482351134</v>
          </cell>
          <cell r="N566">
            <v>110.86657129277906</v>
          </cell>
          <cell r="O566">
            <v>106.67152603292359</v>
          </cell>
          <cell r="P566">
            <v>99.149977297894836</v>
          </cell>
        </row>
        <row r="567">
          <cell r="B567" t="str">
            <v>G-INTC5</v>
          </cell>
          <cell r="C567" t="str">
            <v>VAR_ncap</v>
          </cell>
          <cell r="D567" t="str">
            <v>-</v>
          </cell>
          <cell r="E567">
            <v>1.2689225406026101E-7</v>
          </cell>
          <cell r="F567">
            <v>1.40302731095385E-7</v>
          </cell>
          <cell r="G567">
            <v>1.6235709415674699E-7</v>
          </cell>
          <cell r="H567">
            <v>1.5175725555160299E-7</v>
          </cell>
          <cell r="I567">
            <v>2.0730179790274499E-7</v>
          </cell>
          <cell r="J567">
            <v>2.40612109379845E-7</v>
          </cell>
          <cell r="K567">
            <v>3.4409589179858E-7</v>
          </cell>
          <cell r="L567">
            <v>1.5597346493919599E-7</v>
          </cell>
          <cell r="M567">
            <v>2.6682082201297302E-7</v>
          </cell>
          <cell r="N567">
            <v>2.6789157627288902E-6</v>
          </cell>
        </row>
        <row r="568">
          <cell r="B568" t="str">
            <v>G-INTC5</v>
          </cell>
          <cell r="C568" t="str">
            <v>VAR_cap</v>
          </cell>
          <cell r="D568" t="str">
            <v>-</v>
          </cell>
          <cell r="E568">
            <v>12.649263788401001</v>
          </cell>
          <cell r="F568">
            <v>12.649263788401001</v>
          </cell>
          <cell r="G568">
            <v>12.649263788401001</v>
          </cell>
          <cell r="H568">
            <v>12.649263915390007</v>
          </cell>
          <cell r="I568">
            <v>12.64926425449894</v>
          </cell>
          <cell r="J568">
            <v>12.649264369710336</v>
          </cell>
          <cell r="K568">
            <v>12.649264577962258</v>
          </cell>
          <cell r="L568">
            <v>12.649264817624243</v>
          </cell>
          <cell r="M568">
            <v>12.649265108848398</v>
          </cell>
          <cell r="N568">
            <v>12.649265381948823</v>
          </cell>
          <cell r="O568">
            <v>12.649265584514422</v>
          </cell>
          <cell r="P568">
            <v>12.649268263430184</v>
          </cell>
        </row>
        <row r="569">
          <cell r="B569" t="str">
            <v>D-SLFO</v>
          </cell>
          <cell r="C569" t="str">
            <v>VAR_fout</v>
          </cell>
          <cell r="D569" t="str">
            <v>CO2</v>
          </cell>
          <cell r="E569">
            <v>2267.7886549474701</v>
          </cell>
          <cell r="F569">
            <v>1978.82255341789</v>
          </cell>
          <cell r="G569">
            <v>1416.4510531077599</v>
          </cell>
          <cell r="H569">
            <v>1182.3149346684299</v>
          </cell>
          <cell r="I569">
            <v>665.11955034782898</v>
          </cell>
          <cell r="J569">
            <v>448.80375191329301</v>
          </cell>
          <cell r="K569">
            <v>253.15120177927599</v>
          </cell>
          <cell r="M569">
            <v>2.8520751031761802E-3</v>
          </cell>
          <cell r="N569">
            <v>5.5214117967432299E-3</v>
          </cell>
          <cell r="O569">
            <v>5.6241744006772895E-4</v>
          </cell>
          <cell r="P569">
            <v>5.5068614701913601E-4</v>
          </cell>
        </row>
        <row r="570">
          <cell r="B570" t="str">
            <v>D-SLFO</v>
          </cell>
          <cell r="C570" t="str">
            <v>VAR_fout</v>
          </cell>
          <cell r="D570" t="str">
            <v>SLFO</v>
          </cell>
          <cell r="E570">
            <v>30.256634213559735</v>
          </cell>
          <cell r="F570">
            <v>26.40127422883425</v>
          </cell>
          <cell r="G570">
            <v>18.898164071462855</v>
          </cell>
          <cell r="H570">
            <v>15.77437079912457</v>
          </cell>
          <cell r="I570">
            <v>8.8741413504446722</v>
          </cell>
          <cell r="J570">
            <v>5.9880160890562708</v>
          </cell>
          <cell r="K570">
            <v>3.3776340788854089</v>
          </cell>
          <cell r="L570">
            <v>0.93800579875853407</v>
          </cell>
          <cell r="M570">
            <v>0.92554318474012531</v>
          </cell>
          <cell r="N570">
            <v>0.93144190530933357</v>
          </cell>
          <cell r="O570">
            <v>0.93175687968878007</v>
          </cell>
          <cell r="P570">
            <v>0.93203110988500304</v>
          </cell>
        </row>
        <row r="571">
          <cell r="B571" t="str">
            <v>D-SLFO</v>
          </cell>
          <cell r="C571" t="str">
            <v>VAR_fin</v>
          </cell>
          <cell r="D571" t="str">
            <v>LFO</v>
          </cell>
          <cell r="E571">
            <v>30.770538058988727</v>
          </cell>
          <cell r="F571">
            <v>26.849695433078526</v>
          </cell>
          <cell r="G571">
            <v>19.21914590376873</v>
          </cell>
          <cell r="H571">
            <v>16.042265056559387</v>
          </cell>
          <cell r="I571">
            <v>9.0246886071618491</v>
          </cell>
          <cell r="J571">
            <v>6.0896031467203926</v>
          </cell>
          <cell r="K571">
            <v>3.4348874054175811</v>
          </cell>
          <cell r="M571">
            <v>3.869844102002962E-5</v>
          </cell>
          <cell r="N571">
            <v>7.491739208606819E-5</v>
          </cell>
          <cell r="O571">
            <v>7.6311728638769148E-6</v>
          </cell>
          <cell r="P571">
            <v>7.4719965674238304E-6</v>
          </cell>
        </row>
        <row r="572">
          <cell r="B572" t="str">
            <v>D-SLFO</v>
          </cell>
          <cell r="C572" t="str">
            <v>VAR_fin</v>
          </cell>
          <cell r="D572" t="str">
            <v>BDS</v>
          </cell>
          <cell r="H572">
            <v>3.097318487139003E-5</v>
          </cell>
          <cell r="I572">
            <v>1.7861552188386381E-4</v>
          </cell>
          <cell r="J572">
            <v>1.1924409827008913E-4</v>
          </cell>
          <cell r="K572">
            <v>1.1644317287060667E-4</v>
          </cell>
          <cell r="L572">
            <v>0.95393766242265632</v>
          </cell>
          <cell r="M572">
            <v>0.94122559404389328</v>
          </cell>
          <cell r="N572">
            <v>0.94718865630732274</v>
          </cell>
          <cell r="O572">
            <v>0.94757598086719141</v>
          </cell>
          <cell r="P572">
            <v>0.9478547933574577</v>
          </cell>
        </row>
        <row r="573">
          <cell r="B573" t="str">
            <v>D-RCOA</v>
          </cell>
          <cell r="C573" t="str">
            <v>VAR_fout</v>
          </cell>
          <cell r="D573" t="str">
            <v>CO2</v>
          </cell>
          <cell r="E573">
            <v>9.2700421027491196</v>
          </cell>
          <cell r="F573">
            <v>9.2700115012093907</v>
          </cell>
          <cell r="G573">
            <v>5.92922387466506E-2</v>
          </cell>
          <cell r="H573">
            <v>2.97028317390443E-2</v>
          </cell>
          <cell r="I573">
            <v>1.14805047657335E-2</v>
          </cell>
        </row>
        <row r="574">
          <cell r="B574" t="str">
            <v>D-RCOA</v>
          </cell>
          <cell r="C574" t="str">
            <v>VAR_fout</v>
          </cell>
          <cell r="D574" t="str">
            <v>RCOA</v>
          </cell>
          <cell r="E574">
            <v>0.10000045418283839</v>
          </cell>
          <cell r="F574">
            <v>0.10000012406914113</v>
          </cell>
          <cell r="G574">
            <v>6.3961422596171033E-4</v>
          </cell>
          <cell r="H574">
            <v>3.2041889686131936E-4</v>
          </cell>
          <cell r="I574">
            <v>1.2384579035311263E-4</v>
          </cell>
        </row>
        <row r="575">
          <cell r="B575" t="str">
            <v>D-RCOA</v>
          </cell>
          <cell r="C575" t="str">
            <v>VAR_fin</v>
          </cell>
          <cell r="D575" t="str">
            <v>COA</v>
          </cell>
          <cell r="E575">
            <v>0.10000045418283839</v>
          </cell>
          <cell r="F575">
            <v>0.10000012406914113</v>
          </cell>
          <cell r="G575">
            <v>6.3961422596171033E-4</v>
          </cell>
          <cell r="H575">
            <v>3.2041889686131936E-4</v>
          </cell>
          <cell r="I575">
            <v>1.2384579035311263E-4</v>
          </cell>
        </row>
        <row r="576">
          <cell r="B576" t="str">
            <v>EHYD-RUN00</v>
          </cell>
          <cell r="C576" t="str">
            <v>VAR_fout</v>
          </cell>
          <cell r="D576" t="str">
            <v>ELC13</v>
          </cell>
          <cell r="E576">
            <v>54.392400579189122</v>
          </cell>
          <cell r="F576">
            <v>43.519886169082064</v>
          </cell>
          <cell r="G576">
            <v>53.298431700508537</v>
          </cell>
          <cell r="H576">
            <v>52.205318861290259</v>
          </cell>
          <cell r="I576">
            <v>51.112277206334227</v>
          </cell>
          <cell r="J576">
            <v>50.019211211291939</v>
          </cell>
          <cell r="K576">
            <v>48.926179269046699</v>
          </cell>
          <cell r="L576">
            <v>47.833172326647798</v>
          </cell>
          <cell r="M576">
            <v>47.833186436294724</v>
          </cell>
          <cell r="N576">
            <v>47.833140985267789</v>
          </cell>
          <cell r="O576">
            <v>47.833151927449975</v>
          </cell>
          <cell r="P576">
            <v>47.83249191442183</v>
          </cell>
        </row>
        <row r="577">
          <cell r="B577" t="str">
            <v>EHYD-RUN00</v>
          </cell>
          <cell r="C577" t="str">
            <v>VAR_fin</v>
          </cell>
          <cell r="D577" t="str">
            <v>HYDR</v>
          </cell>
          <cell r="E577">
            <v>54.392400579189122</v>
          </cell>
          <cell r="F577">
            <v>43.519886169082064</v>
          </cell>
          <cell r="G577">
            <v>53.298431700508537</v>
          </cell>
          <cell r="H577">
            <v>52.205318861290259</v>
          </cell>
          <cell r="I577">
            <v>51.112277206334227</v>
          </cell>
          <cell r="J577">
            <v>50.019211211291939</v>
          </cell>
          <cell r="K577">
            <v>48.926179269046699</v>
          </cell>
          <cell r="L577">
            <v>47.833172326647798</v>
          </cell>
          <cell r="M577">
            <v>47.833186436294724</v>
          </cell>
          <cell r="N577">
            <v>47.833140985267789</v>
          </cell>
          <cell r="O577">
            <v>47.833151927449975</v>
          </cell>
          <cell r="P577">
            <v>47.83249191442183</v>
          </cell>
        </row>
        <row r="578">
          <cell r="B578" t="str">
            <v>EHYD-RUN00</v>
          </cell>
          <cell r="C578" t="str">
            <v>VAR_cap</v>
          </cell>
          <cell r="D578" t="str">
            <v>-</v>
          </cell>
          <cell r="E578">
            <v>3.86687</v>
          </cell>
          <cell r="F578">
            <v>3.9240852000672399</v>
          </cell>
          <cell r="G578">
            <v>3.9610124303882599</v>
          </cell>
          <cell r="H578">
            <v>3.9647700000000001</v>
          </cell>
          <cell r="I578">
            <v>3.9647700000000001</v>
          </cell>
          <cell r="J578">
            <v>3.9647700000000001</v>
          </cell>
          <cell r="K578">
            <v>3.9647700000000001</v>
          </cell>
          <cell r="L578">
            <v>3.9647700000000001</v>
          </cell>
          <cell r="M578">
            <v>3.9647700000000001</v>
          </cell>
          <cell r="N578">
            <v>3.9647700000000001</v>
          </cell>
          <cell r="O578">
            <v>3.9647700000000001</v>
          </cell>
          <cell r="P578">
            <v>3.9647700000000001</v>
          </cell>
        </row>
        <row r="579">
          <cell r="B579" t="str">
            <v>HPLELCHP</v>
          </cell>
          <cell r="C579" t="str">
            <v>VAR_fout</v>
          </cell>
          <cell r="D579" t="str">
            <v>LTH</v>
          </cell>
          <cell r="F579">
            <v>3.3858395958637835</v>
          </cell>
          <cell r="G579">
            <v>3.4884340125476747</v>
          </cell>
          <cell r="H579">
            <v>3.666379310974345</v>
          </cell>
          <cell r="I579">
            <v>3.8534019054243673</v>
          </cell>
          <cell r="J579">
            <v>4.0499640751669643</v>
          </cell>
          <cell r="K579">
            <v>4.2565525327366203</v>
          </cell>
          <cell r="L579">
            <v>4.4737912263678883</v>
          </cell>
          <cell r="M579">
            <v>4.7020400187988072</v>
          </cell>
          <cell r="N579">
            <v>12.453100992587357</v>
          </cell>
          <cell r="O579">
            <v>13.15839048456607</v>
          </cell>
          <cell r="P579">
            <v>15.867490857743588</v>
          </cell>
        </row>
        <row r="580">
          <cell r="B580" t="str">
            <v>HPLELCHP</v>
          </cell>
          <cell r="C580" t="str">
            <v>VAR_fin</v>
          </cell>
          <cell r="D580" t="str">
            <v>ELC35</v>
          </cell>
          <cell r="F580">
            <v>1.128613198621262</v>
          </cell>
          <cell r="G580">
            <v>1.1628113375158922</v>
          </cell>
          <cell r="H580">
            <v>1.2221264369914491</v>
          </cell>
          <cell r="I580">
            <v>1.2844673018081216</v>
          </cell>
          <cell r="J580">
            <v>1.3499880250556564</v>
          </cell>
          <cell r="K580">
            <v>1.418850844245541</v>
          </cell>
          <cell r="L580">
            <v>1.4912637421226298</v>
          </cell>
          <cell r="M580">
            <v>1.5673466729329348</v>
          </cell>
          <cell r="N580">
            <v>4.1510336641957917</v>
          </cell>
          <cell r="O580">
            <v>4.3861301615220212</v>
          </cell>
          <cell r="P580">
            <v>5.2891636192478666</v>
          </cell>
        </row>
        <row r="581">
          <cell r="B581" t="str">
            <v>HPLELCHP</v>
          </cell>
          <cell r="C581" t="str">
            <v>VAR_fin</v>
          </cell>
          <cell r="D581" t="str">
            <v>WWTPCC</v>
          </cell>
          <cell r="F581">
            <v>6.7716791917275696</v>
          </cell>
          <cell r="G581">
            <v>6.9768680250953503</v>
          </cell>
          <cell r="H581">
            <v>7.33275862194869</v>
          </cell>
          <cell r="I581">
            <v>7.70680381084874</v>
          </cell>
          <cell r="J581">
            <v>8.0999281503339304</v>
          </cell>
          <cell r="K581">
            <v>8.5131050654732405</v>
          </cell>
          <cell r="L581">
            <v>8.9475824527357801</v>
          </cell>
          <cell r="M581">
            <v>9.4040800375976108</v>
          </cell>
          <cell r="N581">
            <v>24.9062019851747</v>
          </cell>
          <cell r="O581">
            <v>26.3167809691322</v>
          </cell>
          <cell r="P581">
            <v>31.734981715487201</v>
          </cell>
        </row>
        <row r="582">
          <cell r="B582" t="str">
            <v>HPLELCHP</v>
          </cell>
          <cell r="C582" t="str">
            <v>VAR_ncap</v>
          </cell>
          <cell r="D582" t="str">
            <v>-</v>
          </cell>
          <cell r="F582">
            <v>0.20849688665600399</v>
          </cell>
          <cell r="G582">
            <v>6.3184310778454499E-3</v>
          </cell>
          <cell r="H582">
            <v>1.26449356372288E-2</v>
          </cell>
          <cell r="I582">
            <v>1.1617713240740001E-2</v>
          </cell>
          <cell r="J582">
            <v>9.3530878598136302E-2</v>
          </cell>
          <cell r="K582">
            <v>0.14941706572696201</v>
          </cell>
          <cell r="L582">
            <v>2.3585014901354999E-2</v>
          </cell>
          <cell r="M582">
            <v>3.2501883566225298E-2</v>
          </cell>
          <cell r="N582">
            <v>0.56708278466110495</v>
          </cell>
          <cell r="O582">
            <v>0.19347623626400001</v>
          </cell>
          <cell r="P582">
            <v>0.19136898505906699</v>
          </cell>
        </row>
        <row r="583">
          <cell r="B583" t="str">
            <v>HPLELCHP</v>
          </cell>
          <cell r="C583" t="str">
            <v>VAR_cap</v>
          </cell>
          <cell r="D583" t="str">
            <v>-</v>
          </cell>
          <cell r="F583">
            <v>0.20849688665600399</v>
          </cell>
          <cell r="G583">
            <v>0.21481525487681552</v>
          </cell>
          <cell r="H583">
            <v>0.22746005772746347</v>
          </cell>
          <cell r="I583">
            <v>0.23907736181417932</v>
          </cell>
          <cell r="J583">
            <v>0.25228431668697066</v>
          </cell>
          <cell r="K583">
            <v>0.26432010610985629</v>
          </cell>
          <cell r="L583">
            <v>0.27814966458781165</v>
          </cell>
          <cell r="M583">
            <v>0.29016783465363105</v>
          </cell>
          <cell r="N583">
            <v>0.77258545672921852</v>
          </cell>
          <cell r="O583">
            <v>0.81664466346419706</v>
          </cell>
          <cell r="P583">
            <v>0.98442812938698365</v>
          </cell>
        </row>
        <row r="584">
          <cell r="B584" t="str">
            <v>D-ITOT_LTH</v>
          </cell>
          <cell r="C584" t="str">
            <v>VAR_fout</v>
          </cell>
          <cell r="D584" t="str">
            <v>ITOT_LTH_DH</v>
          </cell>
          <cell r="E584">
            <v>7.1200030826258969</v>
          </cell>
          <cell r="F584">
            <v>7.6289063154759793</v>
          </cell>
          <cell r="G584">
            <v>7.3930159769650308</v>
          </cell>
          <cell r="H584">
            <v>7.1373866641769217</v>
          </cell>
          <cell r="I584">
            <v>7.1737312823850239</v>
          </cell>
          <cell r="J584">
            <v>7.2570024989998663</v>
          </cell>
          <cell r="K584">
            <v>8.8942184924008334</v>
          </cell>
          <cell r="L584">
            <v>10.119749221576805</v>
          </cell>
          <cell r="M584">
            <v>10.05007353753723</v>
          </cell>
          <cell r="N584">
            <v>9.5188590616196649</v>
          </cell>
          <cell r="O584">
            <v>8.1927124220716152</v>
          </cell>
          <cell r="P584">
            <v>8.1706767488961027</v>
          </cell>
        </row>
        <row r="585">
          <cell r="B585" t="str">
            <v>D-ITOT_LTH</v>
          </cell>
          <cell r="C585" t="str">
            <v>VAR_fin</v>
          </cell>
          <cell r="D585" t="str">
            <v>LTH</v>
          </cell>
          <cell r="E585">
            <v>7.740339041744897</v>
          </cell>
          <cell r="F585">
            <v>8.2914012221714355</v>
          </cell>
          <cell r="G585">
            <v>8.0318598407690853</v>
          </cell>
          <cell r="H585">
            <v>7.7490517824386673</v>
          </cell>
          <cell r="I585">
            <v>7.7834025286745812</v>
          </cell>
          <cell r="J585">
            <v>7.8685896007535279</v>
          </cell>
          <cell r="K585">
            <v>9.6374655334894275</v>
          </cell>
          <cell r="L585">
            <v>10.958229775315715</v>
          </cell>
          <cell r="M585">
            <v>10.882781052354272</v>
          </cell>
          <cell r="N585">
            <v>10.307552342667789</v>
          </cell>
          <cell r="O585">
            <v>8.8715266790134404</v>
          </cell>
          <cell r="P585">
            <v>8.8476652211231421</v>
          </cell>
        </row>
        <row r="586">
          <cell r="B586" t="str">
            <v>D-ITOT_LTH</v>
          </cell>
          <cell r="C586" t="str">
            <v>VAR_ncap</v>
          </cell>
          <cell r="D586" t="str">
            <v>-</v>
          </cell>
          <cell r="E586">
            <v>0.79547230357175902</v>
          </cell>
          <cell r="I586">
            <v>1.02747761219766E-8</v>
          </cell>
          <cell r="J586">
            <v>1.25074547942488E-8</v>
          </cell>
          <cell r="K586">
            <v>1.6276802784422301E-8</v>
          </cell>
          <cell r="L586">
            <v>3.3184670276693797E-8</v>
          </cell>
          <cell r="M586">
            <v>2.518247407298E-8</v>
          </cell>
          <cell r="N586">
            <v>4.3214263644177702E-8</v>
          </cell>
          <cell r="O586">
            <v>6.5552034788863206E-8</v>
          </cell>
          <cell r="P586">
            <v>2.2577054905271501E-7</v>
          </cell>
        </row>
        <row r="587">
          <cell r="B587" t="str">
            <v>D-ITOT_LTH</v>
          </cell>
          <cell r="C587" t="str">
            <v>VAR_cap</v>
          </cell>
          <cell r="D587" t="str">
            <v>-</v>
          </cell>
          <cell r="E587">
            <v>0.79547230357175902</v>
          </cell>
          <cell r="F587">
            <v>0.79547230357175902</v>
          </cell>
          <cell r="G587">
            <v>0.79547230357175902</v>
          </cell>
          <cell r="H587">
            <v>0.79547230357175902</v>
          </cell>
          <cell r="I587">
            <v>0.79547231384653505</v>
          </cell>
          <cell r="J587">
            <v>0.79547232635399001</v>
          </cell>
          <cell r="K587">
            <v>0.79547234263079303</v>
          </cell>
          <cell r="L587">
            <v>0.79547237581546304</v>
          </cell>
          <cell r="M587">
            <v>0.79547240099793703</v>
          </cell>
          <cell r="N587">
            <v>0.79547244421220098</v>
          </cell>
          <cell r="O587">
            <v>0.795472509764235</v>
          </cell>
          <cell r="P587">
            <v>0.79547273553478404</v>
          </cell>
        </row>
        <row r="588">
          <cell r="B588" t="str">
            <v>D-IH2</v>
          </cell>
          <cell r="C588" t="str">
            <v>VAR_fout</v>
          </cell>
          <cell r="D588" t="str">
            <v>IH2</v>
          </cell>
          <cell r="I588">
            <v>2.2639831543185265</v>
          </cell>
          <cell r="J588">
            <v>1.5300581107058864</v>
          </cell>
          <cell r="K588">
            <v>2.8247434861574265</v>
          </cell>
          <cell r="L588">
            <v>3.2831928527428298</v>
          </cell>
          <cell r="M588">
            <v>14.147518743782616</v>
          </cell>
          <cell r="N588">
            <v>16.237940425847107</v>
          </cell>
          <cell r="O588">
            <v>19.034619558741905</v>
          </cell>
          <cell r="P588">
            <v>19.125116984498959</v>
          </cell>
        </row>
        <row r="589">
          <cell r="B589" t="str">
            <v>D-IH2</v>
          </cell>
          <cell r="C589" t="str">
            <v>VAR_fin</v>
          </cell>
          <cell r="D589" t="str">
            <v>H2</v>
          </cell>
          <cell r="I589">
            <v>2.2812310564551392</v>
          </cell>
          <cell r="J589">
            <v>1.5417146870838718</v>
          </cell>
          <cell r="K589">
            <v>2.8462634780872902</v>
          </cell>
          <cell r="L589">
            <v>3.3082054898341093</v>
          </cell>
          <cell r="M589">
            <v>14.255300031069678</v>
          </cell>
          <cell r="N589">
            <v>16.361647356630094</v>
          </cell>
          <cell r="O589">
            <v>19.179632676322147</v>
          </cell>
          <cell r="P589">
            <v>19.270819546583251</v>
          </cell>
        </row>
        <row r="590">
          <cell r="B590" t="str">
            <v>D-IH2</v>
          </cell>
          <cell r="C590" t="str">
            <v>VAR_ncap</v>
          </cell>
          <cell r="D590" t="str">
            <v>-</v>
          </cell>
          <cell r="H590">
            <v>1.4365268191026401E-7</v>
          </cell>
          <cell r="I590">
            <v>0.183657760777654</v>
          </cell>
          <cell r="J590">
            <v>2.11423240571052E-2</v>
          </cell>
          <cell r="K590">
            <v>0.16123021511399799</v>
          </cell>
          <cell r="L590">
            <v>2.74855265169828E-2</v>
          </cell>
          <cell r="M590">
            <v>0.35324492676791103</v>
          </cell>
          <cell r="N590">
            <v>0.144951599013109</v>
          </cell>
          <cell r="O590">
            <v>9.40697845113459E-2</v>
          </cell>
          <cell r="P590">
            <v>5.3887980915798202E-6</v>
          </cell>
        </row>
        <row r="591">
          <cell r="B591" t="str">
            <v>D-IH2</v>
          </cell>
          <cell r="C591" t="str">
            <v>VAR_cap</v>
          </cell>
          <cell r="D591" t="str">
            <v>-</v>
          </cell>
          <cell r="H591">
            <v>1.4365268191026401E-7</v>
          </cell>
          <cell r="I591">
            <v>0.183657904430336</v>
          </cell>
          <cell r="J591">
            <v>0.20480022848744101</v>
          </cell>
          <cell r="K591">
            <v>0.36603044360143899</v>
          </cell>
          <cell r="L591">
            <v>0.39351597011842199</v>
          </cell>
          <cell r="M591">
            <v>0.74676089688633396</v>
          </cell>
          <cell r="N591">
            <v>0.89171249589944301</v>
          </cell>
          <cell r="O591">
            <v>0.98578223487092198</v>
          </cell>
          <cell r="P591">
            <v>0.98578752555619797</v>
          </cell>
        </row>
        <row r="592">
          <cell r="B592" t="str">
            <v>RHEM-ESOLPV</v>
          </cell>
          <cell r="C592" t="str">
            <v>VAR_fout</v>
          </cell>
          <cell r="D592" t="str">
            <v>RHEM_SOL_ELC</v>
          </cell>
          <cell r="E592">
            <v>0.86248322578584768</v>
          </cell>
          <cell r="F592">
            <v>1.2875825891698951</v>
          </cell>
          <cell r="G592">
            <v>2.9278951500982888</v>
          </cell>
          <cell r="H592">
            <v>6.7868639347034128</v>
          </cell>
          <cell r="I592">
            <v>18.097774578611801</v>
          </cell>
          <cell r="J592">
            <v>19.020945481727445</v>
          </cell>
          <cell r="K592">
            <v>19.991500946634407</v>
          </cell>
          <cell r="L592">
            <v>21.011269913408228</v>
          </cell>
          <cell r="M592">
            <v>22.083055791572988</v>
          </cell>
          <cell r="N592">
            <v>23.209513948469183</v>
          </cell>
          <cell r="O592">
            <v>24.393432894507303</v>
          </cell>
          <cell r="P592">
            <v>25.637745611601851</v>
          </cell>
        </row>
        <row r="593">
          <cell r="B593" t="str">
            <v>RHEM-ESOLPV</v>
          </cell>
          <cell r="C593" t="str">
            <v>VAR_fin</v>
          </cell>
          <cell r="D593" t="str">
            <v>SOL</v>
          </cell>
          <cell r="E593">
            <v>0.86248322578584768</v>
          </cell>
          <cell r="F593">
            <v>1.2875825891698951</v>
          </cell>
          <cell r="G593">
            <v>2.9278951500982888</v>
          </cell>
          <cell r="H593">
            <v>6.7868639347034128</v>
          </cell>
          <cell r="I593">
            <v>18.097774578611801</v>
          </cell>
          <cell r="J593">
            <v>19.020945481727445</v>
          </cell>
          <cell r="K593">
            <v>19.991500946634407</v>
          </cell>
          <cell r="L593">
            <v>21.011269913408228</v>
          </cell>
          <cell r="M593">
            <v>22.083055791572988</v>
          </cell>
          <cell r="N593">
            <v>23.209513948469183</v>
          </cell>
          <cell r="O593">
            <v>24.393432894507303</v>
          </cell>
          <cell r="P593">
            <v>25.637745611601851</v>
          </cell>
        </row>
        <row r="594">
          <cell r="B594" t="str">
            <v>RHEM-ESOLPV</v>
          </cell>
          <cell r="C594" t="str">
            <v>VAR_fin</v>
          </cell>
          <cell r="D594" t="str">
            <v>SOLPVC</v>
          </cell>
          <cell r="E594">
            <v>0.86248322578584802</v>
          </cell>
          <cell r="F594">
            <v>1.2875825891699</v>
          </cell>
          <cell r="G594">
            <v>2.9278951500982902</v>
          </cell>
          <cell r="H594">
            <v>6.7868639347034199</v>
          </cell>
          <cell r="I594">
            <v>18.097774578611801</v>
          </cell>
          <cell r="J594">
            <v>19.020945481727399</v>
          </cell>
          <cell r="K594">
            <v>19.9915009466344</v>
          </cell>
          <cell r="L594">
            <v>21.011269913408199</v>
          </cell>
          <cell r="M594">
            <v>22.083055791572999</v>
          </cell>
          <cell r="N594">
            <v>23.209513948469201</v>
          </cell>
          <cell r="O594">
            <v>24.393432894507299</v>
          </cell>
          <cell r="P594">
            <v>25.6377456116019</v>
          </cell>
        </row>
        <row r="595">
          <cell r="B595" t="str">
            <v>RHEM-ESOLPV</v>
          </cell>
          <cell r="C595" t="str">
            <v>VAR_ncap</v>
          </cell>
          <cell r="D595" t="str">
            <v>-</v>
          </cell>
          <cell r="G595">
            <v>0.39106276981560101</v>
          </cell>
          <cell r="H595">
            <v>0.81650012106618097</v>
          </cell>
          <cell r="I595">
            <v>2.88662632971843</v>
          </cell>
          <cell r="J595">
            <v>0.42404594751348201</v>
          </cell>
          <cell r="K595">
            <v>1.00805314404003</v>
          </cell>
          <cell r="L595">
            <v>0.87920236442718702</v>
          </cell>
          <cell r="M595">
            <v>2.33169136467881</v>
          </cell>
          <cell r="N595">
            <v>1.5227992819190901</v>
          </cell>
          <cell r="O595">
            <v>1.3009401314764999</v>
          </cell>
          <cell r="P595">
            <v>1.1870300670624401</v>
          </cell>
        </row>
        <row r="596">
          <cell r="B596" t="str">
            <v>RHEM-ESOLPV</v>
          </cell>
          <cell r="C596" t="str">
            <v>VAR_cap</v>
          </cell>
          <cell r="D596" t="str">
            <v>-</v>
          </cell>
          <cell r="E596">
            <v>0.27424799999999999</v>
          </cell>
          <cell r="F596">
            <v>0.43894531747641302</v>
          </cell>
          <cell r="G596">
            <v>0.87421076981560097</v>
          </cell>
          <cell r="H596">
            <v>1.6789861031412618</v>
          </cell>
          <cell r="I596">
            <v>4.4771651531769816</v>
          </cell>
          <cell r="J596">
            <v>4.7055462460832338</v>
          </cell>
          <cell r="K596">
            <v>4.9456496156979703</v>
          </cell>
          <cell r="L596">
            <v>5.1979277856991404</v>
          </cell>
          <cell r="M596">
            <v>5.4630743897300098</v>
          </cell>
          <cell r="N596">
            <v>5.7417461550651199</v>
          </cell>
          <cell r="O596">
            <v>6.0346331425015798</v>
          </cell>
          <cell r="P596">
            <v>6.3424608451368396</v>
          </cell>
        </row>
        <row r="597">
          <cell r="B597" t="str">
            <v>HPLNUC</v>
          </cell>
          <cell r="C597" t="str">
            <v>VAR_fout</v>
          </cell>
          <cell r="D597" t="str">
            <v>LTH</v>
          </cell>
          <cell r="E597">
            <v>1.4500061601585912</v>
          </cell>
          <cell r="F597">
            <v>3.8019173021993264</v>
          </cell>
          <cell r="G597">
            <v>3.8018003231019164</v>
          </cell>
          <cell r="H597">
            <v>1.1502536975787554</v>
          </cell>
          <cell r="I597">
            <v>0.84899619081570121</v>
          </cell>
        </row>
        <row r="598">
          <cell r="B598" t="str">
            <v>HPLNUC</v>
          </cell>
          <cell r="C598" t="str">
            <v>VAR_fin</v>
          </cell>
          <cell r="D598" t="str">
            <v>URN</v>
          </cell>
          <cell r="E598">
            <v>1.4500061601585912</v>
          </cell>
          <cell r="F598">
            <v>3.8019173021993264</v>
          </cell>
          <cell r="G598">
            <v>3.8018003231019164</v>
          </cell>
          <cell r="H598">
            <v>1.1502536975787554</v>
          </cell>
          <cell r="I598">
            <v>0.84899619081570121</v>
          </cell>
        </row>
        <row r="599">
          <cell r="B599" t="str">
            <v>HPLNUC</v>
          </cell>
          <cell r="C599" t="str">
            <v>VAR_cap</v>
          </cell>
          <cell r="D599" t="str">
            <v>-</v>
          </cell>
          <cell r="E599">
            <v>0.120558721922211</v>
          </cell>
          <cell r="F599">
            <v>0.120558721922211</v>
          </cell>
          <cell r="G599">
            <v>0.120558721922211</v>
          </cell>
          <cell r="H599">
            <v>0.120558721922211</v>
          </cell>
          <cell r="I599">
            <v>0.120558721922211</v>
          </cell>
          <cell r="J599">
            <v>0.120558721922211</v>
          </cell>
          <cell r="K599">
            <v>0.120558721922211</v>
          </cell>
          <cell r="L599">
            <v>0.120558721922211</v>
          </cell>
          <cell r="M599">
            <v>8.85558611937695E-2</v>
          </cell>
        </row>
        <row r="600">
          <cell r="B600" t="str">
            <v>ITOT-CHPWODCCS</v>
          </cell>
          <cell r="C600" t="str">
            <v>VAR_fout</v>
          </cell>
          <cell r="D600" t="str">
            <v>CO2_O</v>
          </cell>
          <cell r="J600">
            <v>533.83375538880318</v>
          </cell>
          <cell r="K600">
            <v>1085.7871293485805</v>
          </cell>
          <cell r="L600">
            <v>1255.6398765279412</v>
          </cell>
          <cell r="M600">
            <v>1255.6351692023618</v>
          </cell>
          <cell r="N600">
            <v>1255.6409010556879</v>
          </cell>
          <cell r="O600">
            <v>1255.6402001052068</v>
          </cell>
          <cell r="P600">
            <v>1255.6408270533059</v>
          </cell>
        </row>
        <row r="601">
          <cell r="B601" t="str">
            <v>ITOT-CHPWODCCS</v>
          </cell>
          <cell r="C601" t="str">
            <v>VAR_fout</v>
          </cell>
          <cell r="D601" t="str">
            <v>CO2</v>
          </cell>
          <cell r="J601">
            <v>-533.83375538880296</v>
          </cell>
          <cell r="K601">
            <v>-1085.78712934858</v>
          </cell>
          <cell r="L601">
            <v>-1255.63987652794</v>
          </cell>
          <cell r="M601">
            <v>-1255.63516920236</v>
          </cell>
          <cell r="N601">
            <v>-1255.6409010556899</v>
          </cell>
          <cell r="O601">
            <v>-1255.6402001052099</v>
          </cell>
          <cell r="P601">
            <v>-1255.64082705331</v>
          </cell>
        </row>
        <row r="602">
          <cell r="B602" t="str">
            <v>ITOT-CHPWODCCS</v>
          </cell>
          <cell r="C602" t="str">
            <v>VAR_fout</v>
          </cell>
          <cell r="D602" t="str">
            <v>ITOT_LTH_CHP</v>
          </cell>
          <cell r="J602">
            <v>3.8002938222903131</v>
          </cell>
          <cell r="K602">
            <v>7.8860480859975031</v>
          </cell>
          <cell r="L602">
            <v>9.3081081011837608</v>
          </cell>
          <cell r="M602">
            <v>9.3080732055929349</v>
          </cell>
          <cell r="N602">
            <v>9.3081156960484961</v>
          </cell>
          <cell r="O602">
            <v>9.3081104998748394</v>
          </cell>
          <cell r="P602">
            <v>9.3081151474659123</v>
          </cell>
        </row>
        <row r="603">
          <cell r="B603" t="str">
            <v>ITOT-CHPWODCCS</v>
          </cell>
          <cell r="C603" t="str">
            <v>VAR_fout</v>
          </cell>
          <cell r="D603" t="str">
            <v>ITOT_KEV_WOD_ELC_CHP</v>
          </cell>
          <cell r="J603">
            <v>1.796502534173599</v>
          </cell>
          <cell r="K603">
            <v>3.7279500042897191</v>
          </cell>
          <cell r="L603">
            <v>4.4001965569232224</v>
          </cell>
          <cell r="M603">
            <v>4.400180060825738</v>
          </cell>
          <cell r="N603">
            <v>4.4002001472229164</v>
          </cell>
          <cell r="O603">
            <v>4.4001976908499145</v>
          </cell>
          <cell r="P603">
            <v>4.4001998878929705</v>
          </cell>
        </row>
        <row r="604">
          <cell r="B604" t="str">
            <v>ITOT-CHPWODCCS</v>
          </cell>
          <cell r="C604" t="str">
            <v>VAR_fin</v>
          </cell>
          <cell r="D604" t="str">
            <v>IWOD</v>
          </cell>
          <cell r="J604">
            <v>5.3556026520411253</v>
          </cell>
          <cell r="K604">
            <v>10.89420626658568</v>
          </cell>
          <cell r="L604">
            <v>12.611758640856655</v>
          </cell>
          <cell r="M604">
            <v>12.616410591655615</v>
          </cell>
          <cell r="N604">
            <v>12.614029417201021</v>
          </cell>
          <cell r="O604">
            <v>12.608855447807281</v>
          </cell>
          <cell r="P604">
            <v>12.613634328276008</v>
          </cell>
        </row>
        <row r="605">
          <cell r="B605" t="str">
            <v>ITOT-CHPWODCCS</v>
          </cell>
          <cell r="C605" t="str">
            <v>VAR_ncap</v>
          </cell>
          <cell r="D605" t="str">
            <v>-</v>
          </cell>
          <cell r="J605">
            <v>7.3737203121159001E-2</v>
          </cell>
          <cell r="K605">
            <v>6.63028360074506E-2</v>
          </cell>
          <cell r="L605">
            <v>5.5091501112476397E-2</v>
          </cell>
          <cell r="M605">
            <v>6.0582156008560997E-2</v>
          </cell>
          <cell r="N605">
            <v>6.8482573936574101E-2</v>
          </cell>
          <cell r="O605">
            <v>6.3659864886412204E-2</v>
          </cell>
          <cell r="P605">
            <v>4.8831701978268402E-2</v>
          </cell>
        </row>
        <row r="606">
          <cell r="B606" t="str">
            <v>ITOT-CHPWODCCS</v>
          </cell>
          <cell r="C606" t="str">
            <v>VAR_cap</v>
          </cell>
          <cell r="D606" t="str">
            <v>-</v>
          </cell>
          <cell r="J606">
            <v>7.3737203121159001E-2</v>
          </cell>
          <cell r="K606">
            <v>0.14004003912860999</v>
          </cell>
          <cell r="L606">
            <v>0.195131540241086</v>
          </cell>
          <cell r="M606">
            <v>0.18452169241303201</v>
          </cell>
          <cell r="N606">
            <v>0.184156231057612</v>
          </cell>
          <cell r="O606">
            <v>0.183277134618645</v>
          </cell>
          <cell r="P606">
            <v>0.18097414080125501</v>
          </cell>
        </row>
        <row r="607">
          <cell r="B607" t="str">
            <v>SUP_WODBIO</v>
          </cell>
          <cell r="C607" t="str">
            <v>VAR_fout</v>
          </cell>
          <cell r="D607" t="str">
            <v>ELC35</v>
          </cell>
          <cell r="F607">
            <v>3.5679377042302231E-7</v>
          </cell>
          <cell r="H607">
            <v>2.5964886218286042E-6</v>
          </cell>
          <cell r="I607">
            <v>7.8113125797380368E-6</v>
          </cell>
          <cell r="J607">
            <v>2.6904456821148712E-6</v>
          </cell>
          <cell r="K607">
            <v>3.1519962407153752E-6</v>
          </cell>
          <cell r="L607">
            <v>1.4118909239530491E-6</v>
          </cell>
          <cell r="M607">
            <v>1.9580631813570838E-7</v>
          </cell>
          <cell r="N607">
            <v>3.3469788497382584E-6</v>
          </cell>
          <cell r="O607">
            <v>1.8879474466906765E-6</v>
          </cell>
          <cell r="P607">
            <v>3.6514118523812126E-5</v>
          </cell>
        </row>
        <row r="608">
          <cell r="B608" t="str">
            <v>SUP_WODBIO</v>
          </cell>
          <cell r="C608" t="str">
            <v>VAR_fout</v>
          </cell>
          <cell r="D608" t="str">
            <v>BIO</v>
          </cell>
          <cell r="F608">
            <v>3.8755072856610811E-5</v>
          </cell>
          <cell r="H608">
            <v>9.2468441952879061E-5</v>
          </cell>
          <cell r="I608">
            <v>1.952828144934506E-4</v>
          </cell>
          <cell r="J608">
            <v>1.0599869971809432E-4</v>
          </cell>
          <cell r="K608">
            <v>1.112208307491121E-4</v>
          </cell>
          <cell r="L608">
            <v>7.2280622193484755E-5</v>
          </cell>
          <cell r="M608">
            <v>4.7620914831170156E-5</v>
          </cell>
          <cell r="N608">
            <v>1.0260893132930337E-4</v>
          </cell>
          <cell r="O608">
            <v>8.8752548200916946E-5</v>
          </cell>
          <cell r="P608">
            <v>9.1285296309530145E-4</v>
          </cell>
        </row>
        <row r="609">
          <cell r="B609" t="str">
            <v>SUP_WODBIO</v>
          </cell>
          <cell r="C609" t="str">
            <v>VAR_fout</v>
          </cell>
          <cell r="D609" t="str">
            <v>LTH</v>
          </cell>
          <cell r="F609">
            <v>4.6506087427932944E-6</v>
          </cell>
          <cell r="H609">
            <v>1.109621303434549E-5</v>
          </cell>
          <cell r="I609">
            <v>2.3433937739214063E-5</v>
          </cell>
          <cell r="J609">
            <v>1.2719843966171313E-5</v>
          </cell>
          <cell r="K609">
            <v>1.3346499689893466E-5</v>
          </cell>
          <cell r="L609">
            <v>8.6736746632181649E-6</v>
          </cell>
          <cell r="M609">
            <v>5.7145097797404229E-6</v>
          </cell>
          <cell r="N609">
            <v>1.2313071759516417E-5</v>
          </cell>
          <cell r="O609">
            <v>1.0650305784110025E-5</v>
          </cell>
          <cell r="P609">
            <v>1.0954235557143631E-4</v>
          </cell>
        </row>
        <row r="610">
          <cell r="B610" t="str">
            <v>SUP_WODBIO</v>
          </cell>
          <cell r="C610" t="str">
            <v>VAR_fin</v>
          </cell>
          <cell r="D610" t="str">
            <v>CWOD</v>
          </cell>
          <cell r="F610">
            <v>5.2319348356424651E-5</v>
          </cell>
          <cell r="H610">
            <v>1.2483239663638683E-4</v>
          </cell>
          <cell r="I610">
            <v>2.6363179956615825E-4</v>
          </cell>
          <cell r="J610">
            <v>1.4309824461942742E-4</v>
          </cell>
          <cell r="K610">
            <v>1.5014812151130144E-4</v>
          </cell>
          <cell r="L610">
            <v>9.7578839961204398E-5</v>
          </cell>
          <cell r="M610">
            <v>6.4288235022079779E-5</v>
          </cell>
          <cell r="N610">
            <v>1.3852205729455967E-4</v>
          </cell>
          <cell r="O610">
            <v>1.1981594007123783E-4</v>
          </cell>
          <cell r="P610">
            <v>1.2323515001786583E-3</v>
          </cell>
        </row>
        <row r="611">
          <cell r="B611" t="str">
            <v>SUP_WODBIO</v>
          </cell>
          <cell r="C611" t="str">
            <v>VAR_ncap</v>
          </cell>
          <cell r="D611" t="str">
            <v>-</v>
          </cell>
          <cell r="E611">
            <v>1.7334312794812599E-7</v>
          </cell>
          <cell r="F611">
            <v>6.1735555326208096E-6</v>
          </cell>
          <cell r="G611">
            <v>2.0365775555580901E-7</v>
          </cell>
          <cell r="H611">
            <v>1.7759050187486799E-7</v>
          </cell>
          <cell r="I611">
            <v>6.0188448475443597E-6</v>
          </cell>
          <cell r="J611">
            <v>3.5977842479946698E-7</v>
          </cell>
          <cell r="K611">
            <v>3.8746100092908596E-6</v>
          </cell>
          <cell r="L611">
            <v>2.7109292620187002E-6</v>
          </cell>
          <cell r="M611">
            <v>3.6844188060120601E-7</v>
          </cell>
          <cell r="N611">
            <v>9.0448764747703303E-6</v>
          </cell>
          <cell r="O611">
            <v>9.6122101004859702E-7</v>
          </cell>
          <cell r="P611">
            <v>4.0640559344412602E-5</v>
          </cell>
        </row>
        <row r="612">
          <cell r="B612" t="str">
            <v>SUP_WODBIO</v>
          </cell>
          <cell r="C612" t="str">
            <v>VAR_cap</v>
          </cell>
          <cell r="D612" t="str">
            <v>-</v>
          </cell>
          <cell r="E612">
            <v>1.7334312794812599E-7</v>
          </cell>
          <cell r="F612">
            <v>6.333283176353532E-6</v>
          </cell>
          <cell r="G612">
            <v>6.4994473351761255E-6</v>
          </cell>
          <cell r="H612">
            <v>6.6574307135025259E-6</v>
          </cell>
          <cell r="I612">
            <v>1.2577940970686547E-5</v>
          </cell>
          <cell r="J612">
            <v>1.0355765599221349E-5</v>
          </cell>
          <cell r="K612">
            <v>1.0263705101387577E-5</v>
          </cell>
          <cell r="L612">
            <v>1.2791826173952471E-5</v>
          </cell>
          <cell r="M612">
            <v>8.8214320745972116E-6</v>
          </cell>
          <cell r="N612">
            <v>1.5730762695072205E-5</v>
          </cell>
          <cell r="O612">
            <v>1.2858492099806819E-5</v>
          </cell>
          <cell r="P612">
            <v>5.0787296592147089E-5</v>
          </cell>
        </row>
        <row r="613">
          <cell r="B613" t="str">
            <v>D-RLFO</v>
          </cell>
          <cell r="C613" t="str">
            <v>VAR_fout</v>
          </cell>
          <cell r="D613" t="str">
            <v>CO2</v>
          </cell>
          <cell r="E613">
            <v>4514.4826477759398</v>
          </cell>
          <cell r="F613">
            <v>3846.5256881292598</v>
          </cell>
          <cell r="G613">
            <v>3811.0354833239699</v>
          </cell>
          <cell r="H613">
            <v>3104.62082359538</v>
          </cell>
          <cell r="I613">
            <v>995.37525153965498</v>
          </cell>
          <cell r="J613">
            <v>0.207929390613316</v>
          </cell>
          <cell r="K613">
            <v>0.18997667143107899</v>
          </cell>
          <cell r="M613">
            <v>2.7071650578325301E-3</v>
          </cell>
          <cell r="N613">
            <v>4.6637511373308601E-3</v>
          </cell>
          <cell r="O613">
            <v>5.6799466482899497E-4</v>
          </cell>
          <cell r="P613">
            <v>5.5278085389369404E-4</v>
          </cell>
        </row>
        <row r="614">
          <cell r="B614" t="str">
            <v>D-RLFO</v>
          </cell>
          <cell r="C614" t="str">
            <v>VAR_fout</v>
          </cell>
          <cell r="D614" t="str">
            <v>RLFO</v>
          </cell>
          <cell r="E614">
            <v>60.231825324297319</v>
          </cell>
          <cell r="F614">
            <v>51.320003072104704</v>
          </cell>
          <cell r="G614">
            <v>50.846496247341491</v>
          </cell>
          <cell r="H614">
            <v>41.421604919148834</v>
          </cell>
          <cell r="I614">
            <v>13.280383469904137</v>
          </cell>
          <cell r="J614">
            <v>2.8577968077847216E-3</v>
          </cell>
          <cell r="K614">
            <v>2.6339627422153817E-3</v>
          </cell>
          <cell r="L614">
            <v>2.4778126262736669E-3</v>
          </cell>
          <cell r="M614">
            <v>1.269650228037646E-3</v>
          </cell>
          <cell r="N614">
            <v>9.1117960853638494E-4</v>
          </cell>
          <cell r="O614">
            <v>9.1673598393411052E-4</v>
          </cell>
          <cell r="P614">
            <v>8.8102668053981843E-4</v>
          </cell>
        </row>
        <row r="615">
          <cell r="B615" t="str">
            <v>D-RLFO</v>
          </cell>
          <cell r="C615" t="str">
            <v>VAR_fin</v>
          </cell>
          <cell r="D615" t="str">
            <v>LFO</v>
          </cell>
          <cell r="E615">
            <v>61.25485275136964</v>
          </cell>
          <cell r="F615">
            <v>52.191664696462269</v>
          </cell>
          <cell r="G615">
            <v>51.710115106159648</v>
          </cell>
          <cell r="H615">
            <v>42.125112938879035</v>
          </cell>
          <cell r="I615">
            <v>13.505770034459358</v>
          </cell>
          <cell r="J615">
            <v>2.8212943095429553E-3</v>
          </cell>
          <cell r="K615">
            <v>2.5777024617514143E-3</v>
          </cell>
          <cell r="M615">
            <v>3.6732226022151035E-5</v>
          </cell>
          <cell r="N615">
            <v>6.3280205391192082E-5</v>
          </cell>
          <cell r="O615">
            <v>7.7068475553459158E-6</v>
          </cell>
          <cell r="P615">
            <v>7.5004186417054874E-6</v>
          </cell>
        </row>
        <row r="616">
          <cell r="B616" t="str">
            <v>D-RLFO</v>
          </cell>
          <cell r="C616" t="str">
            <v>VAR_fin</v>
          </cell>
          <cell r="D616" t="str">
            <v>BDS</v>
          </cell>
          <cell r="H616">
            <v>3.0983361471820139E-5</v>
          </cell>
          <cell r="I616">
            <v>1.785292306601732E-4</v>
          </cell>
          <cell r="J616">
            <v>8.5094510467808915E-5</v>
          </cell>
          <cell r="K616">
            <v>1.0104509040443806E-4</v>
          </cell>
          <cell r="L616">
            <v>2.5186922294226123E-3</v>
          </cell>
          <cell r="M616">
            <v>1.2545287790422164E-3</v>
          </cell>
          <cell r="N616">
            <v>8.6343514315446589E-4</v>
          </cell>
          <cell r="O616">
            <v>9.2463918684976526E-4</v>
          </cell>
          <cell r="P616">
            <v>8.8852264555737512E-4</v>
          </cell>
        </row>
        <row r="617">
          <cell r="B617" t="str">
            <v>ENUC_SMR_BMGL_III</v>
          </cell>
          <cell r="C617" t="str">
            <v>VAR_fout</v>
          </cell>
          <cell r="D617" t="str">
            <v>LTH</v>
          </cell>
          <cell r="K617">
            <v>8.6653591245053514E-3</v>
          </cell>
          <cell r="L617">
            <v>2.6354084059458781E-2</v>
          </cell>
          <cell r="M617">
            <v>2.5978612560789659E-2</v>
          </cell>
          <cell r="N617">
            <v>2.746270142372707E-2</v>
          </cell>
          <cell r="O617">
            <v>2.7509849580949843E-2</v>
          </cell>
          <cell r="P617">
            <v>2.7808891545652102E-2</v>
          </cell>
        </row>
        <row r="618">
          <cell r="B618" t="str">
            <v>ENUC_SMR_BMGL_III</v>
          </cell>
          <cell r="C618" t="str">
            <v>VAR_fout</v>
          </cell>
          <cell r="D618" t="str">
            <v>ELC</v>
          </cell>
          <cell r="K618">
            <v>1.3955430950557131E-2</v>
          </cell>
          <cell r="L618">
            <v>4.2807886819499867E-2</v>
          </cell>
          <cell r="M618">
            <v>4.3244104263089674E-2</v>
          </cell>
          <cell r="N618">
            <v>4.1957839216415861E-2</v>
          </cell>
          <cell r="O618">
            <v>4.4193457185437914E-2</v>
          </cell>
          <cell r="P618">
            <v>4.1783476904108392E-2</v>
          </cell>
        </row>
        <row r="619">
          <cell r="B619" t="str">
            <v>ENUC_SMR_BMGL_III</v>
          </cell>
          <cell r="C619" t="str">
            <v>VAR_fin</v>
          </cell>
          <cell r="D619" t="str">
            <v>URN</v>
          </cell>
          <cell r="K619">
            <v>4.5939480416053141E-2</v>
          </cell>
          <cell r="L619">
            <v>0.14081875705608699</v>
          </cell>
          <cell r="M619">
            <v>0.1419676969663308</v>
          </cell>
          <cell r="N619">
            <v>0.13874774521556354</v>
          </cell>
          <cell r="O619">
            <v>0.14551221981149726</v>
          </cell>
          <cell r="P619">
            <v>0.13837521380825102</v>
          </cell>
        </row>
        <row r="620">
          <cell r="B620" t="str">
            <v>ENUC_SMR_BMGL_III</v>
          </cell>
          <cell r="C620" t="str">
            <v>VAR_ncap</v>
          </cell>
          <cell r="D620" t="str">
            <v>-</v>
          </cell>
          <cell r="K620">
            <v>1.6946166162229101E-3</v>
          </cell>
          <cell r="L620">
            <v>1.71929674677325E-8</v>
          </cell>
          <cell r="M620">
            <v>2.9262584676562E-8</v>
          </cell>
          <cell r="N620">
            <v>6.5110624673707102E-7</v>
          </cell>
          <cell r="O620">
            <v>2.13422293946809E-7</v>
          </cell>
        </row>
        <row r="621">
          <cell r="B621" t="str">
            <v>ENUC_SMR_BMGL_III</v>
          </cell>
          <cell r="C621" t="str">
            <v>VAR_cap</v>
          </cell>
          <cell r="D621" t="str">
            <v>-</v>
          </cell>
          <cell r="K621">
            <v>5.3721666722747702E-4</v>
          </cell>
          <cell r="L621">
            <v>1.6946166162229101E-3</v>
          </cell>
          <cell r="M621">
            <v>1.6946430921071099E-3</v>
          </cell>
          <cell r="N621">
            <v>1.69466307177506E-3</v>
          </cell>
          <cell r="O621">
            <v>1.6953818358108001E-3</v>
          </cell>
          <cell r="P621">
            <v>1.6955276003157401E-3</v>
          </cell>
        </row>
        <row r="622">
          <cell r="B622" t="str">
            <v>G-INTC-EXP00-IT</v>
          </cell>
          <cell r="C622" t="str">
            <v>VAR_fout</v>
          </cell>
          <cell r="D622" t="str">
            <v>ELC_E-IT</v>
          </cell>
          <cell r="E622">
            <v>71.694107986561477</v>
          </cell>
          <cell r="F622">
            <v>35.567009452725898</v>
          </cell>
          <cell r="G622">
            <v>54.235795889722979</v>
          </cell>
          <cell r="H622">
            <v>44.27868087710592</v>
          </cell>
          <cell r="I622">
            <v>46.45252513511447</v>
          </cell>
          <cell r="J622">
            <v>46.687380113482526</v>
          </cell>
          <cell r="K622">
            <v>49.830670336621587</v>
          </cell>
          <cell r="L622">
            <v>44.686849200906686</v>
          </cell>
          <cell r="M622">
            <v>42.328850619055338</v>
          </cell>
          <cell r="N622">
            <v>38.017357207110479</v>
          </cell>
          <cell r="O622">
            <v>39.164150056536762</v>
          </cell>
          <cell r="P622">
            <v>38.874192766550259</v>
          </cell>
        </row>
        <row r="623">
          <cell r="B623" t="str">
            <v>G-INTC-EXP00-IT</v>
          </cell>
          <cell r="C623" t="str">
            <v>VAR_fin</v>
          </cell>
          <cell r="D623" t="str">
            <v>ELC</v>
          </cell>
          <cell r="E623">
            <v>71.694107986561477</v>
          </cell>
          <cell r="F623">
            <v>35.567009452725898</v>
          </cell>
          <cell r="G623">
            <v>54.235795889722979</v>
          </cell>
          <cell r="H623">
            <v>44.27868087710592</v>
          </cell>
          <cell r="I623">
            <v>46.45252513511447</v>
          </cell>
          <cell r="J623">
            <v>46.687380113482526</v>
          </cell>
          <cell r="K623">
            <v>49.830670336621587</v>
          </cell>
          <cell r="L623">
            <v>44.686849200906686</v>
          </cell>
          <cell r="M623">
            <v>42.328850619055338</v>
          </cell>
          <cell r="N623">
            <v>38.017357207110479</v>
          </cell>
          <cell r="O623">
            <v>39.164150056536762</v>
          </cell>
          <cell r="P623">
            <v>38.874192766550259</v>
          </cell>
        </row>
        <row r="624">
          <cell r="B624" t="str">
            <v>G-INTC-EXP00-IT</v>
          </cell>
          <cell r="C624" t="str">
            <v>VAR_ncap</v>
          </cell>
          <cell r="D624" t="str">
            <v>-</v>
          </cell>
          <cell r="E624">
            <v>2.5396105921084102E-6</v>
          </cell>
          <cell r="F624">
            <v>2.8943898705329299E-6</v>
          </cell>
          <cell r="G624">
            <v>1.1191978542191101</v>
          </cell>
          <cell r="H624">
            <v>0.90279812043919005</v>
          </cell>
          <cell r="I624">
            <v>1.69695125620169E-6</v>
          </cell>
          <cell r="J624">
            <v>1.75367429608218E-6</v>
          </cell>
          <cell r="K624">
            <v>1.1001367521982801</v>
          </cell>
          <cell r="L624">
            <v>1.46676974780127</v>
          </cell>
          <cell r="M624">
            <v>1.18308895654449</v>
          </cell>
          <cell r="N624">
            <v>9.3881504135372202E-6</v>
          </cell>
        </row>
        <row r="625">
          <cell r="B625" t="str">
            <v>G-INTC-EXP00-IT</v>
          </cell>
          <cell r="C625" t="str">
            <v>VAR_cap</v>
          </cell>
          <cell r="D625" t="str">
            <v>-</v>
          </cell>
          <cell r="E625">
            <v>3.749999699321195</v>
          </cell>
          <cell r="F625">
            <v>3.74999940682163</v>
          </cell>
          <cell r="G625">
            <v>3.7499992943306761</v>
          </cell>
          <cell r="H625">
            <v>3.750001751318556</v>
          </cell>
          <cell r="I625">
            <v>5.0866118381504455</v>
          </cell>
          <cell r="J625">
            <v>5.7719994403205517</v>
          </cell>
          <cell r="K625">
            <v>5.7719999390288423</v>
          </cell>
          <cell r="L625">
            <v>5.7719998374592567</v>
          </cell>
          <cell r="M625">
            <v>5.7719999654434746</v>
          </cell>
          <cell r="N625">
            <v>5.6048546229454308</v>
          </cell>
          <cell r="O625">
            <v>5.7719949124396024</v>
          </cell>
          <cell r="P625">
            <v>5.7719993255536197</v>
          </cell>
        </row>
        <row r="626">
          <cell r="B626" t="str">
            <v>EWOD-CCS</v>
          </cell>
          <cell r="C626" t="str">
            <v>VAR_fout</v>
          </cell>
          <cell r="D626" t="str">
            <v>CO2_O</v>
          </cell>
          <cell r="J626">
            <v>2.6906925650557061E-2</v>
          </cell>
          <cell r="K626">
            <v>3.8269265121948166</v>
          </cell>
          <cell r="L626">
            <v>90.788080739807626</v>
          </cell>
          <cell r="M626">
            <v>185.21152880817388</v>
          </cell>
          <cell r="N626">
            <v>193.12459892856623</v>
          </cell>
          <cell r="O626">
            <v>195.73742149746619</v>
          </cell>
          <cell r="P626">
            <v>200.10116302520069</v>
          </cell>
        </row>
        <row r="627">
          <cell r="B627" t="str">
            <v>EWOD-CCS</v>
          </cell>
          <cell r="C627" t="str">
            <v>VAR_fout</v>
          </cell>
          <cell r="D627" t="str">
            <v>CO2</v>
          </cell>
          <cell r="J627">
            <v>-2.6906925650557099E-2</v>
          </cell>
          <cell r="K627">
            <v>-3.8269265121948099</v>
          </cell>
          <cell r="L627">
            <v>-90.788080739807597</v>
          </cell>
          <cell r="M627">
            <v>-185.21152880817399</v>
          </cell>
          <cell r="N627">
            <v>-193.124598928566</v>
          </cell>
          <cell r="O627">
            <v>-195.73742149746599</v>
          </cell>
          <cell r="P627">
            <v>-200.10116302520001</v>
          </cell>
        </row>
        <row r="628">
          <cell r="B628" t="str">
            <v>EWOD-CCS</v>
          </cell>
          <cell r="C628" t="str">
            <v>VAR_fout</v>
          </cell>
          <cell r="D628" t="str">
            <v>ELC13</v>
          </cell>
          <cell r="J628">
            <v>5.9634985127924777E-5</v>
          </cell>
          <cell r="K628">
            <v>8.4817830399614557E-3</v>
          </cell>
          <cell r="L628">
            <v>0.20121755696006702</v>
          </cell>
          <cell r="M628">
            <v>0.41049233604163093</v>
          </cell>
          <cell r="N628">
            <v>0.42803041620264176</v>
          </cell>
          <cell r="O628">
            <v>0.43382132806904583</v>
          </cell>
          <cell r="P628">
            <v>0.4434928774867759</v>
          </cell>
        </row>
        <row r="629">
          <cell r="B629" t="str">
            <v>EWOD-CCS</v>
          </cell>
          <cell r="C629" t="str">
            <v>VAR_fin</v>
          </cell>
          <cell r="D629" t="str">
            <v>EWOD</v>
          </cell>
          <cell r="J629">
            <v>3.6620292805192734E-4</v>
          </cell>
          <cell r="K629">
            <v>3.8479973913292387E-2</v>
          </cell>
          <cell r="L629">
            <v>0.76074431564015954</v>
          </cell>
          <cell r="M629">
            <v>1.5617286548252871</v>
          </cell>
          <cell r="N629">
            <v>1.6216566991946553</v>
          </cell>
          <cell r="O629">
            <v>1.6467948485821946</v>
          </cell>
          <cell r="P629">
            <v>1.6885324255012351</v>
          </cell>
        </row>
        <row r="630">
          <cell r="B630" t="str">
            <v>EWOD-CCS</v>
          </cell>
          <cell r="C630" t="str">
            <v>VAR_ncap</v>
          </cell>
          <cell r="D630" t="str">
            <v>-</v>
          </cell>
          <cell r="J630">
            <v>1.70914911020197E-5</v>
          </cell>
          <cell r="K630">
            <v>8.3067491475404404E-3</v>
          </cell>
          <cell r="L630">
            <v>1.5740649855921E-2</v>
          </cell>
          <cell r="M630">
            <v>4.8797744533753801E-4</v>
          </cell>
          <cell r="N630">
            <v>1.27687287516106E-7</v>
          </cell>
          <cell r="O630">
            <v>4.47393954649774E-3</v>
          </cell>
        </row>
        <row r="631">
          <cell r="B631" t="str">
            <v>EWOD-CCS</v>
          </cell>
          <cell r="C631" t="str">
            <v>VAR_cap</v>
          </cell>
          <cell r="D631" t="str">
            <v>-</v>
          </cell>
          <cell r="J631">
            <v>6.5844951043164704E-6</v>
          </cell>
          <cell r="K631">
            <v>4.0166349799215821E-3</v>
          </cell>
          <cell r="L631">
            <v>8.3237735707164945E-3</v>
          </cell>
          <cell r="M631">
            <v>2.4332915317536796E-2</v>
          </cell>
          <cell r="N631">
            <v>2.4552350725788773E-2</v>
          </cell>
          <cell r="O631">
            <v>2.6693841419980918E-2</v>
          </cell>
          <cell r="P631">
            <v>2.6308335334970762E-2</v>
          </cell>
        </row>
        <row r="632">
          <cell r="B632" t="str">
            <v>EOIL-ENG</v>
          </cell>
          <cell r="C632" t="str">
            <v>VAR_fout</v>
          </cell>
          <cell r="D632" t="str">
            <v>ELC35</v>
          </cell>
          <cell r="E632">
            <v>3.9600588556786886E-2</v>
          </cell>
          <cell r="F632">
            <v>1.6555419778317616E-5</v>
          </cell>
          <cell r="G632">
            <v>8.8937472173583653E-4</v>
          </cell>
          <cell r="H632">
            <v>6.957866436217955E-4</v>
          </cell>
          <cell r="I632">
            <v>1.6084838479955675E-4</v>
          </cell>
          <cell r="J632">
            <v>0.17126847169996584</v>
          </cell>
          <cell r="K632">
            <v>1.0845494361616019E-2</v>
          </cell>
          <cell r="L632">
            <v>8.1173694986045483E-6</v>
          </cell>
          <cell r="M632">
            <v>4.8420962742234892E-4</v>
          </cell>
          <cell r="N632">
            <v>2.7459211044663279E-4</v>
          </cell>
          <cell r="O632">
            <v>5.7047344777936816E-5</v>
          </cell>
          <cell r="P632">
            <v>6.075054437620488E-5</v>
          </cell>
        </row>
        <row r="633">
          <cell r="B633" t="str">
            <v>EOIL-ENG</v>
          </cell>
          <cell r="C633" t="str">
            <v>VAR_fout</v>
          </cell>
          <cell r="D633" t="str">
            <v>CO2_E</v>
          </cell>
          <cell r="E633">
            <v>8.4476150409892092</v>
          </cell>
          <cell r="F633">
            <v>3.1437173931835399E-2</v>
          </cell>
          <cell r="G633">
            <v>0.21760303391965499</v>
          </cell>
          <cell r="H633">
            <v>0.167485706197706</v>
          </cell>
          <cell r="I633">
            <v>3.9595038260884403E-2</v>
          </cell>
          <cell r="J633">
            <v>36.457629144947298</v>
          </cell>
          <cell r="K633">
            <v>2.5180791966427698</v>
          </cell>
          <cell r="L633">
            <v>1.85394330405474E-3</v>
          </cell>
          <cell r="M633">
            <v>0.11441293833279401</v>
          </cell>
          <cell r="N633">
            <v>6.6838452144345695E-2</v>
          </cell>
          <cell r="O633">
            <v>1.49183308516088E-2</v>
          </cell>
          <cell r="P633">
            <v>1.48933271776853E-2</v>
          </cell>
        </row>
        <row r="634">
          <cell r="B634" t="str">
            <v>EOIL-ENG</v>
          </cell>
          <cell r="C634" t="str">
            <v>VAR_fin</v>
          </cell>
          <cell r="D634" t="str">
            <v>ELFO</v>
          </cell>
          <cell r="E634">
            <v>0.11462164234720774</v>
          </cell>
          <cell r="F634">
            <v>4.2655595565583968E-4</v>
          </cell>
          <cell r="G634">
            <v>2.9525513421934128E-3</v>
          </cell>
          <cell r="H634">
            <v>2.272533326970231E-3</v>
          </cell>
          <cell r="I634">
            <v>5.3724610937428026E-4</v>
          </cell>
          <cell r="J634">
            <v>0.49467610780118371</v>
          </cell>
          <cell r="K634">
            <v>3.4166610537893806E-2</v>
          </cell>
          <cell r="L634">
            <v>2.5155268711733182E-5</v>
          </cell>
          <cell r="M634">
            <v>1.5524143600107751E-3</v>
          </cell>
          <cell r="N634">
            <v>9.0689894361391688E-4</v>
          </cell>
          <cell r="O634">
            <v>2.0241968591056716E-4</v>
          </cell>
          <cell r="P634">
            <v>2.0208042303507842E-4</v>
          </cell>
        </row>
        <row r="635">
          <cell r="B635" t="str">
            <v>EOIL-ENG</v>
          </cell>
          <cell r="C635" t="str">
            <v>VAR_ncap</v>
          </cell>
          <cell r="D635" t="str">
            <v>-</v>
          </cell>
          <cell r="F635">
            <v>9.739454488811379E-7</v>
          </cell>
          <cell r="G635">
            <v>1.47176734069265E-2</v>
          </cell>
          <cell r="H635">
            <v>4.06903108863199E-2</v>
          </cell>
          <cell r="I635">
            <v>3.3749872096842499E-3</v>
          </cell>
          <cell r="J635">
            <v>1.16602289125618E-2</v>
          </cell>
          <cell r="K635">
            <v>3.0190925764784701E-6</v>
          </cell>
          <cell r="L635">
            <v>1.8079086428675101E-6</v>
          </cell>
          <cell r="M635">
            <v>2.2598444262007501E-6</v>
          </cell>
          <cell r="N635">
            <v>1.30837010824865E-5</v>
          </cell>
          <cell r="O635">
            <v>5.6907890425330905E-4</v>
          </cell>
          <cell r="P635">
            <v>4.0853390013250801E-4</v>
          </cell>
        </row>
        <row r="636">
          <cell r="B636" t="str">
            <v>EOIL-ENG</v>
          </cell>
          <cell r="C636" t="str">
            <v>VAR_cap</v>
          </cell>
          <cell r="D636" t="str">
            <v>-</v>
          </cell>
          <cell r="E636">
            <v>1.9298050764015001E-2</v>
          </cell>
          <cell r="F636">
            <v>1.9276538397127188E-2</v>
          </cell>
          <cell r="G636">
            <v>2.5910987865709598E-2</v>
          </cell>
          <cell r="H636">
            <v>6.2408212674037185E-2</v>
          </cell>
          <cell r="I636">
            <v>6.5782743024626847E-2</v>
          </cell>
          <cell r="J636">
            <v>7.7442343658168794E-2</v>
          </cell>
          <cell r="K636">
            <v>7.1684363781179608E-2</v>
          </cell>
          <cell r="L636">
            <v>5.5718730154611408E-2</v>
          </cell>
          <cell r="M636">
            <v>1.4732983820895867E-2</v>
          </cell>
          <cell r="N636">
            <v>1.1673315873719947E-2</v>
          </cell>
          <cell r="O636">
            <v>5.86600329218158E-4</v>
          </cell>
          <cell r="P636">
            <v>9.9259265290300882E-4</v>
          </cell>
        </row>
        <row r="637">
          <cell r="B637" t="str">
            <v>D-SWOD</v>
          </cell>
          <cell r="C637" t="str">
            <v>VAR_fout</v>
          </cell>
          <cell r="D637" t="str">
            <v>SWOD</v>
          </cell>
          <cell r="E637">
            <v>8.5743681057814278</v>
          </cell>
          <cell r="F637">
            <v>7.7074220321533522</v>
          </cell>
          <cell r="G637">
            <v>8.5537988889749617</v>
          </cell>
          <cell r="H637">
            <v>8.4865414724203667</v>
          </cell>
          <cell r="I637">
            <v>7.1803153857864412</v>
          </cell>
          <cell r="J637">
            <v>16.316215193960854</v>
          </cell>
          <cell r="K637">
            <v>20.555094805886824</v>
          </cell>
          <cell r="L637">
            <v>8.632276877404367</v>
          </cell>
          <cell r="M637">
            <v>3.5812625981268282</v>
          </cell>
          <cell r="N637">
            <v>3.0441140569505025</v>
          </cell>
          <cell r="O637">
            <v>0.57259613167479184</v>
          </cell>
          <cell r="P637">
            <v>0.8129259104763743</v>
          </cell>
        </row>
        <row r="638">
          <cell r="B638" t="str">
            <v>D-SWOD</v>
          </cell>
          <cell r="C638" t="str">
            <v>VAR_fin</v>
          </cell>
          <cell r="D638" t="str">
            <v>WOD</v>
          </cell>
          <cell r="E638">
            <v>8.5743681057814278</v>
          </cell>
          <cell r="F638">
            <v>7.7074220321533522</v>
          </cell>
          <cell r="G638">
            <v>8.5537988889749617</v>
          </cell>
          <cell r="H638">
            <v>8.4865414724203667</v>
          </cell>
          <cell r="I638">
            <v>7.1803153857864412</v>
          </cell>
          <cell r="J638">
            <v>16.316215193960854</v>
          </cell>
          <cell r="K638">
            <v>20.555094805886824</v>
          </cell>
          <cell r="L638">
            <v>8.632276877404367</v>
          </cell>
          <cell r="M638">
            <v>3.5812625981268282</v>
          </cell>
          <cell r="N638">
            <v>3.0441140569505025</v>
          </cell>
          <cell r="O638">
            <v>0.57259613167479184</v>
          </cell>
          <cell r="P638">
            <v>0.8129259104763743</v>
          </cell>
        </row>
        <row r="639">
          <cell r="B639" t="str">
            <v>SCOM-CHPWOD</v>
          </cell>
          <cell r="C639" t="str">
            <v>VAR_fout</v>
          </cell>
          <cell r="D639" t="str">
            <v>SCOM_KEV_WOD_ELC_CHP</v>
          </cell>
          <cell r="H639">
            <v>3.776833707688623E-4</v>
          </cell>
          <cell r="I639">
            <v>2.8637726486203041E-4</v>
          </cell>
          <cell r="J639">
            <v>6.9957892496952411E-4</v>
          </cell>
          <cell r="K639">
            <v>1.0796593367835021E-3</v>
          </cell>
          <cell r="L639">
            <v>2.6390148530639956E-3</v>
          </cell>
          <cell r="M639">
            <v>2.0733840279434698E-3</v>
          </cell>
          <cell r="N639">
            <v>9.4083619375691461E-4</v>
          </cell>
          <cell r="O639">
            <v>6.3067108077602125E-4</v>
          </cell>
          <cell r="P639">
            <v>1.1322972674932578E-3</v>
          </cell>
        </row>
        <row r="640">
          <cell r="B640" t="str">
            <v>SCOM-CHPWOD</v>
          </cell>
          <cell r="C640" t="str">
            <v>VAR_fout</v>
          </cell>
          <cell r="D640" t="str">
            <v>SCOM_LTH_CHPWOD</v>
          </cell>
          <cell r="H640">
            <v>6.0360163454348953E-4</v>
          </cell>
          <cell r="I640">
            <v>4.4781532615931327E-4</v>
          </cell>
          <cell r="J640">
            <v>1.0698533502757814E-3</v>
          </cell>
          <cell r="K640">
            <v>1.6183434357633394E-3</v>
          </cell>
          <cell r="L640">
            <v>3.875646813151249E-3</v>
          </cell>
          <cell r="M640">
            <v>3.044963612466243E-3</v>
          </cell>
          <cell r="N640">
            <v>1.3817083264225608E-3</v>
          </cell>
          <cell r="O640">
            <v>9.2620106382439009E-4</v>
          </cell>
          <cell r="P640">
            <v>1.6628873047853559E-3</v>
          </cell>
        </row>
        <row r="641">
          <cell r="B641" t="str">
            <v>SCOM-CHPWOD</v>
          </cell>
          <cell r="C641" t="str">
            <v>VAR_fin</v>
          </cell>
          <cell r="D641" t="str">
            <v>SWOD</v>
          </cell>
          <cell r="H641">
            <v>1.310071825710437E-3</v>
          </cell>
          <cell r="I641">
            <v>1.1596652485361808E-3</v>
          </cell>
          <cell r="J641">
            <v>2.1164460398058662E-3</v>
          </cell>
          <cell r="K641">
            <v>3.1113589237659512E-3</v>
          </cell>
          <cell r="L641">
            <v>7.3211280618565768E-3</v>
          </cell>
          <cell r="M641">
            <v>5.7599919729746296E-3</v>
          </cell>
          <cell r="N641">
            <v>2.9122739367131432E-3</v>
          </cell>
          <cell r="O641">
            <v>1.8389648509634226E-3</v>
          </cell>
          <cell r="P641">
            <v>3.6655189403249342E-3</v>
          </cell>
        </row>
        <row r="642">
          <cell r="B642" t="str">
            <v>SCOM-CHPWOD</v>
          </cell>
          <cell r="C642" t="str">
            <v>VAR_ncap</v>
          </cell>
          <cell r="D642" t="str">
            <v>-</v>
          </cell>
          <cell r="H642">
            <v>3.2436307245344102E-5</v>
          </cell>
          <cell r="I642">
            <v>1.39145682569796E-7</v>
          </cell>
          <cell r="J642">
            <v>3.63690842321653E-5</v>
          </cell>
          <cell r="K642">
            <v>5.1193291961480202E-5</v>
          </cell>
          <cell r="L642">
            <v>1.07515979452683E-4</v>
          </cell>
          <cell r="M642">
            <v>1.30099187567002E-7</v>
          </cell>
          <cell r="N642">
            <v>4.8352720911647098E-7</v>
          </cell>
          <cell r="O642">
            <v>4.6366832704347902E-5</v>
          </cell>
          <cell r="P642">
            <v>7.4339324620455605E-5</v>
          </cell>
        </row>
        <row r="643">
          <cell r="B643" t="str">
            <v>SCOM-CHPWOD</v>
          </cell>
          <cell r="C643" t="str">
            <v>VAR_cap</v>
          </cell>
          <cell r="D643" t="str">
            <v>-</v>
          </cell>
          <cell r="H643">
            <v>3.2436307245344102E-5</v>
          </cell>
          <cell r="I643">
            <v>3.2553285109235156E-5</v>
          </cell>
          <cell r="J643">
            <v>6.2683118289871058E-5</v>
          </cell>
          <cell r="K643">
            <v>8.7658574739728418E-5</v>
          </cell>
          <cell r="L643">
            <v>1.9501714072706834E-4</v>
          </cell>
          <cell r="M643">
            <v>1.5736638050299013E-4</v>
          </cell>
          <cell r="N643">
            <v>1.0780244281212716E-4</v>
          </cell>
          <cell r="O643">
            <v>6.5805437811828116E-5</v>
          </cell>
          <cell r="P643">
            <v>1.2107905210145891E-4</v>
          </cell>
        </row>
        <row r="644">
          <cell r="B644" t="str">
            <v>ENUC_BMGL</v>
          </cell>
          <cell r="C644" t="str">
            <v>VAR_fout</v>
          </cell>
          <cell r="D644" t="str">
            <v>ELC</v>
          </cell>
          <cell r="E644">
            <v>32.820800270013876</v>
          </cell>
          <cell r="F644">
            <v>6.4351805769714918E-4</v>
          </cell>
        </row>
        <row r="645">
          <cell r="B645" t="str">
            <v>ENUC_BMGL</v>
          </cell>
          <cell r="C645" t="str">
            <v>VAR_fin</v>
          </cell>
          <cell r="D645" t="str">
            <v>URN</v>
          </cell>
          <cell r="E645">
            <v>98.945500220679151</v>
          </cell>
          <cell r="F645">
            <v>1.9400263124619225E-3</v>
          </cell>
        </row>
        <row r="646">
          <cell r="B646" t="str">
            <v>ENUC_BMGL</v>
          </cell>
          <cell r="C646" t="str">
            <v>VAR_cap</v>
          </cell>
          <cell r="D646" t="str">
            <v>-</v>
          </cell>
          <cell r="E646">
            <v>1.2330000000000001</v>
          </cell>
          <cell r="F646">
            <v>2.3939778970083481E-5</v>
          </cell>
        </row>
        <row r="647">
          <cell r="B647" t="str">
            <v>D-RSH2R</v>
          </cell>
          <cell r="C647" t="str">
            <v>VAR_fout</v>
          </cell>
          <cell r="D647" t="str">
            <v>RSH2</v>
          </cell>
          <cell r="H647">
            <v>2.9291392230529622E-4</v>
          </cell>
          <cell r="I647">
            <v>4.0758486581143644E-4</v>
          </cell>
          <cell r="J647">
            <v>1.7263652928768646E-2</v>
          </cell>
          <cell r="K647">
            <v>2.9506489096319745E-3</v>
          </cell>
          <cell r="L647">
            <v>5.624575402944601E-3</v>
          </cell>
          <cell r="M647">
            <v>7.2231458893004573E-4</v>
          </cell>
          <cell r="N647">
            <v>6.7428446851814858E-2</v>
          </cell>
          <cell r="O647">
            <v>4.3971570989844416E-2</v>
          </cell>
          <cell r="P647">
            <v>3.185401341833851E-2</v>
          </cell>
        </row>
        <row r="648">
          <cell r="B648" t="str">
            <v>D-RSH2R</v>
          </cell>
          <cell r="C648" t="str">
            <v>VAR_fin</v>
          </cell>
          <cell r="D648" t="str">
            <v>H2</v>
          </cell>
          <cell r="H648">
            <v>2.9291392230529622E-4</v>
          </cell>
          <cell r="I648">
            <v>4.0758486581143644E-4</v>
          </cell>
          <cell r="J648">
            <v>1.7263652928768646E-2</v>
          </cell>
          <cell r="K648">
            <v>2.9506489096319745E-3</v>
          </cell>
          <cell r="L648">
            <v>5.624575402944601E-3</v>
          </cell>
          <cell r="M648">
            <v>7.2231458893004573E-4</v>
          </cell>
          <cell r="N648">
            <v>6.7428446851814858E-2</v>
          </cell>
          <cell r="O648">
            <v>4.3971570989844416E-2</v>
          </cell>
          <cell r="P648">
            <v>3.185401341833851E-2</v>
          </cell>
        </row>
        <row r="649">
          <cell r="B649" t="str">
            <v>D-RSH2R</v>
          </cell>
          <cell r="C649" t="str">
            <v>VAR_ncap</v>
          </cell>
          <cell r="D649" t="str">
            <v>-</v>
          </cell>
          <cell r="H649">
            <v>1.78879730853449E-5</v>
          </cell>
          <cell r="I649">
            <v>2.7647358938946699E-5</v>
          </cell>
          <cell r="J649">
            <v>1.02800116663645E-3</v>
          </cell>
          <cell r="K649">
            <v>2.0734881181282101E-4</v>
          </cell>
          <cell r="L649">
            <v>5.7819624560578897E-6</v>
          </cell>
          <cell r="M649">
            <v>1.3967218523826501E-7</v>
          </cell>
          <cell r="N649">
            <v>2.3819576406068502E-3</v>
          </cell>
          <cell r="O649">
            <v>1.1291768891519901E-3</v>
          </cell>
          <cell r="P649">
            <v>4.1160174742002502E-6</v>
          </cell>
        </row>
        <row r="650">
          <cell r="B650" t="str">
            <v>D-RSH2R</v>
          </cell>
          <cell r="C650" t="str">
            <v>VAR_cap</v>
          </cell>
          <cell r="D650" t="str">
            <v>-</v>
          </cell>
          <cell r="H650">
            <v>1.78879730853449E-5</v>
          </cell>
          <cell r="I650">
            <v>4.1227588341517998E-5</v>
          </cell>
          <cell r="J650">
            <v>1.0338070273537101E-3</v>
          </cell>
          <cell r="K650">
            <v>2.0734881181282101E-4</v>
          </cell>
          <cell r="L650">
            <v>2.1313077426887901E-4</v>
          </cell>
          <cell r="M650">
            <v>3.37548380559201E-5</v>
          </cell>
          <cell r="N650">
            <v>2.3820636772331201E-3</v>
          </cell>
          <cell r="O650">
            <v>1.55107380758268E-3</v>
          </cell>
          <cell r="P650">
            <v>1.1332929066262E-3</v>
          </cell>
        </row>
        <row r="651">
          <cell r="B651" t="str">
            <v>ENGA-GTOC</v>
          </cell>
          <cell r="C651" t="str">
            <v>VAR_fout</v>
          </cell>
          <cell r="D651" t="str">
            <v>ELC13</v>
          </cell>
          <cell r="J651">
            <v>1.9248371686223599E-6</v>
          </cell>
          <cell r="L651">
            <v>6.4971356372782072E-4</v>
          </cell>
          <cell r="M651">
            <v>7.9963708636168855E-3</v>
          </cell>
          <cell r="N651">
            <v>7.1209969146684088E-3</v>
          </cell>
          <cell r="O651">
            <v>8.3935822957992672E-3</v>
          </cell>
          <cell r="P651">
            <v>1.2307415504692975E-2</v>
          </cell>
        </row>
        <row r="652">
          <cell r="B652" t="str">
            <v>ENGA-GTOC</v>
          </cell>
          <cell r="C652" t="str">
            <v>VAR_fout</v>
          </cell>
          <cell r="D652" t="str">
            <v>CO2_E</v>
          </cell>
          <cell r="J652">
            <v>5.1132627444074898E-4</v>
          </cell>
          <cell r="K652">
            <v>2.1730184731119401E-4</v>
          </cell>
          <cell r="L652">
            <v>9.2717509235839796E-2</v>
          </cell>
          <cell r="M652">
            <v>1.1015340808340499</v>
          </cell>
          <cell r="N652">
            <v>0.98679540754921502</v>
          </cell>
          <cell r="O652">
            <v>1.1649232530429501</v>
          </cell>
          <cell r="P652">
            <v>1.6987580128300199</v>
          </cell>
        </row>
        <row r="653">
          <cell r="B653" t="str">
            <v>ENGA-GTOC</v>
          </cell>
          <cell r="C653" t="str">
            <v>VAR_fin</v>
          </cell>
          <cell r="D653" t="str">
            <v>ENGA</v>
          </cell>
          <cell r="J653">
            <v>9.0660686957579606E-6</v>
          </cell>
          <cell r="K653">
            <v>3.852869633177197E-6</v>
          </cell>
          <cell r="L653">
            <v>1.6439274687205642E-3</v>
          </cell>
          <cell r="M653">
            <v>1.9530746114078887E-2</v>
          </cell>
          <cell r="N653">
            <v>1.7496372474276871E-2</v>
          </cell>
          <cell r="O653">
            <v>2.0654667607144579E-2</v>
          </cell>
          <cell r="P653">
            <v>3.0119822922518073E-2</v>
          </cell>
        </row>
        <row r="654">
          <cell r="B654" t="str">
            <v>ENGA-GTOC</v>
          </cell>
          <cell r="C654" t="str">
            <v>VAR_fin</v>
          </cell>
          <cell r="D654" t="str">
            <v>GTC</v>
          </cell>
          <cell r="I654">
            <v>5.6894528747863203E-5</v>
          </cell>
          <cell r="J654">
            <v>2.472402387318267E-4</v>
          </cell>
          <cell r="K654">
            <v>5.8704998782618649E-4</v>
          </cell>
          <cell r="L654">
            <v>9.3356438683027203E-4</v>
          </cell>
          <cell r="M654">
            <v>2.4403106743313314E-2</v>
          </cell>
          <cell r="N654">
            <v>2.4408754408988004E-2</v>
          </cell>
          <cell r="O654">
            <v>3.1789873190376974E-2</v>
          </cell>
          <cell r="P654">
            <v>3.964090543555087E-2</v>
          </cell>
        </row>
        <row r="655">
          <cell r="B655" t="str">
            <v>ENGA-GTOC</v>
          </cell>
          <cell r="C655" t="str">
            <v>VAR_ncap</v>
          </cell>
          <cell r="D655" t="str">
            <v>-</v>
          </cell>
          <cell r="I655">
            <v>2.3625542137406901E-4</v>
          </cell>
          <cell r="J655">
            <v>2.8862309347655099E-5</v>
          </cell>
          <cell r="K655">
            <v>6.6939033905009601E-4</v>
          </cell>
          <cell r="L655">
            <v>2.3418049047990702E-2</v>
          </cell>
          <cell r="M655">
            <v>9.5167671574188301E-5</v>
          </cell>
          <cell r="N655">
            <v>8.8009080484549395E-5</v>
          </cell>
          <cell r="O655">
            <v>1.55918810027238E-2</v>
          </cell>
        </row>
        <row r="656">
          <cell r="B656" t="str">
            <v>ENGA-GTOC</v>
          </cell>
          <cell r="C656" t="str">
            <v>VAR_cap</v>
          </cell>
          <cell r="D656" t="str">
            <v>-</v>
          </cell>
          <cell r="I656">
            <v>5.6894528747863203E-5</v>
          </cell>
          <cell r="J656">
            <v>2.4724023873182611E-4</v>
          </cell>
          <cell r="K656">
            <v>5.870499878261866E-4</v>
          </cell>
          <cell r="L656">
            <v>9.3356438683027268E-4</v>
          </cell>
          <cell r="M656">
            <v>2.440310674331329E-2</v>
          </cell>
          <cell r="N656">
            <v>2.4408754408987963E-2</v>
          </cell>
          <cell r="O656">
            <v>3.1789873190377058E-2</v>
          </cell>
          <cell r="P656">
            <v>3.9640905435550919E-2</v>
          </cell>
        </row>
        <row r="657">
          <cell r="B657" t="str">
            <v>D-RSH2</v>
          </cell>
          <cell r="C657" t="str">
            <v>VAR_fout</v>
          </cell>
          <cell r="D657" t="str">
            <v>RSH2</v>
          </cell>
          <cell r="H657">
            <v>2.4177628462923121E-4</v>
          </cell>
          <cell r="I657">
            <v>5.3872537578745334E-4</v>
          </cell>
          <cell r="J657">
            <v>9.958615538671331E-2</v>
          </cell>
          <cell r="K657">
            <v>8.0878929100193522E-2</v>
          </cell>
          <cell r="L657">
            <v>0.7132149971501639</v>
          </cell>
          <cell r="M657">
            <v>1.4638568237042677</v>
          </cell>
          <cell r="N657">
            <v>1.3925467133126106</v>
          </cell>
          <cell r="O657">
            <v>1.4569096729678557</v>
          </cell>
          <cell r="P657">
            <v>1.3869959440905018</v>
          </cell>
        </row>
        <row r="658">
          <cell r="B658" t="str">
            <v>D-RSH2</v>
          </cell>
          <cell r="C658" t="str">
            <v>VAR_fin</v>
          </cell>
          <cell r="D658" t="str">
            <v>H2</v>
          </cell>
          <cell r="H658">
            <v>2.4361823017917216E-4</v>
          </cell>
          <cell r="I658">
            <v>5.4282959473553511E-4</v>
          </cell>
          <cell r="J658">
            <v>0.10034484135970542</v>
          </cell>
          <cell r="K658">
            <v>8.1495096164587652E-2</v>
          </cell>
          <cell r="L658">
            <v>0.71864854573896175</v>
          </cell>
          <cell r="M658">
            <v>1.4750090529905631</v>
          </cell>
          <cell r="N658">
            <v>1.4031556745083089</v>
          </cell>
          <cell r="O658">
            <v>1.4680089761642172</v>
          </cell>
          <cell r="P658">
            <v>1.3975626173724629</v>
          </cell>
        </row>
        <row r="659">
          <cell r="B659" t="str">
            <v>D-RSH2</v>
          </cell>
          <cell r="C659" t="str">
            <v>VAR_ncap</v>
          </cell>
          <cell r="D659" t="str">
            <v>-</v>
          </cell>
          <cell r="H659">
            <v>2.03603611155934E-5</v>
          </cell>
          <cell r="I659">
            <v>3.9310728504674E-5</v>
          </cell>
          <cell r="J659">
            <v>7.4152274592217699E-3</v>
          </cell>
          <cell r="K659">
            <v>6.3343488105765695E-7</v>
          </cell>
          <cell r="L659">
            <v>2.9556864687504299E-2</v>
          </cell>
          <cell r="M659">
            <v>2.6893428935816002E-2</v>
          </cell>
          <cell r="N659">
            <v>2.0185954631034599E-3</v>
          </cell>
          <cell r="O659">
            <v>7.2781880596858098E-3</v>
          </cell>
          <cell r="P659">
            <v>3.9169305351176504E-6</v>
          </cell>
        </row>
        <row r="660">
          <cell r="B660" t="str">
            <v>D-RSH2</v>
          </cell>
          <cell r="C660" t="str">
            <v>VAR_cap</v>
          </cell>
          <cell r="D660" t="str">
            <v>-</v>
          </cell>
          <cell r="H660">
            <v>2.03603611155934E-5</v>
          </cell>
          <cell r="I660">
            <v>5.9671089620267403E-5</v>
          </cell>
          <cell r="J660">
            <v>7.4748985488420402E-3</v>
          </cell>
          <cell r="K660">
            <v>7.4755319837230896E-3</v>
          </cell>
          <cell r="L660">
            <v>3.7032396671227402E-2</v>
          </cell>
          <cell r="M660">
            <v>6.3925825607043393E-2</v>
          </cell>
          <cell r="N660">
            <v>6.5944421070146905E-2</v>
          </cell>
          <cell r="O660">
            <v>7.3216154616618706E-2</v>
          </cell>
          <cell r="P660">
            <v>7.3206165699252201E-2</v>
          </cell>
        </row>
        <row r="661">
          <cell r="B661" t="str">
            <v>D-RWOD</v>
          </cell>
          <cell r="C661" t="str">
            <v>VAR_fout</v>
          </cell>
          <cell r="D661" t="str">
            <v>RWOD</v>
          </cell>
          <cell r="E661">
            <v>13.722988898428897</v>
          </cell>
          <cell r="F661">
            <v>15.537903245570099</v>
          </cell>
          <cell r="G661">
            <v>11.996523980981467</v>
          </cell>
          <cell r="H661">
            <v>10.843161459395628</v>
          </cell>
          <cell r="I661">
            <v>9.0075829802263794</v>
          </cell>
          <cell r="J661">
            <v>8.769465020794204</v>
          </cell>
          <cell r="K661">
            <v>10.354158675656619</v>
          </cell>
          <cell r="L661">
            <v>10.161563090833289</v>
          </cell>
          <cell r="M661">
            <v>6.402129149412036</v>
          </cell>
          <cell r="N661">
            <v>4.7123751499577553</v>
          </cell>
          <cell r="O661">
            <v>4.4884982631139021</v>
          </cell>
          <cell r="P661">
            <v>3.62809110664044</v>
          </cell>
        </row>
        <row r="662">
          <cell r="B662" t="str">
            <v>D-RWOD</v>
          </cell>
          <cell r="C662" t="str">
            <v>VAR_fin</v>
          </cell>
          <cell r="D662" t="str">
            <v>WOD</v>
          </cell>
          <cell r="E662">
            <v>13.722988898428897</v>
          </cell>
          <cell r="F662">
            <v>15.537903245570099</v>
          </cell>
          <cell r="G662">
            <v>11.996523980981467</v>
          </cell>
          <cell r="H662">
            <v>10.843161459395628</v>
          </cell>
          <cell r="I662">
            <v>9.0075829802263794</v>
          </cell>
          <cell r="J662">
            <v>8.769465020794204</v>
          </cell>
          <cell r="K662">
            <v>10.354158675656619</v>
          </cell>
          <cell r="L662">
            <v>10.161563090833289</v>
          </cell>
          <cell r="M662">
            <v>6.402129149412036</v>
          </cell>
          <cell r="N662">
            <v>4.7123751499577553</v>
          </cell>
          <cell r="O662">
            <v>4.4884982631139021</v>
          </cell>
          <cell r="P662">
            <v>3.62809110664044</v>
          </cell>
        </row>
        <row r="663">
          <cell r="B663" t="str">
            <v>SCOM-CHPGFC</v>
          </cell>
          <cell r="C663" t="str">
            <v>VAR_fout</v>
          </cell>
          <cell r="D663" t="str">
            <v>CO2_S</v>
          </cell>
          <cell r="M663">
            <v>2.3807835569604901E-2</v>
          </cell>
          <cell r="N663">
            <v>6.2331719063932603E-2</v>
          </cell>
          <cell r="O663">
            <v>5.2597331361110999E-2</v>
          </cell>
          <cell r="P663">
            <v>0.110762060245486</v>
          </cell>
        </row>
        <row r="664">
          <cell r="B664" t="str">
            <v>SCOM-CHPGFC</v>
          </cell>
          <cell r="C664" t="str">
            <v>VAR_fout</v>
          </cell>
          <cell r="D664" t="str">
            <v>SCOM_NKEV_GAS_ELC_CHP</v>
          </cell>
          <cell r="M664">
            <v>2.6171734136799655E-4</v>
          </cell>
          <cell r="N664">
            <v>6.8520684077372663E-4</v>
          </cell>
          <cell r="O664">
            <v>5.7819761425334851E-4</v>
          </cell>
          <cell r="P664">
            <v>1.2175971161737819E-3</v>
          </cell>
        </row>
        <row r="665">
          <cell r="B665" t="str">
            <v>SCOM-CHPGFC</v>
          </cell>
          <cell r="C665" t="str">
            <v>VAR_fout</v>
          </cell>
          <cell r="D665" t="str">
            <v>SCOM_LTH_CHPNGA</v>
          </cell>
          <cell r="M665">
            <v>7.5982453945547336E-5</v>
          </cell>
          <cell r="N665">
            <v>1.9893101828914633E-4</v>
          </cell>
          <cell r="O665">
            <v>1.6786382349290752E-4</v>
          </cell>
          <cell r="P665">
            <v>3.534959369536786E-4</v>
          </cell>
        </row>
        <row r="666">
          <cell r="B666" t="str">
            <v>SCOM-CHPGFC</v>
          </cell>
          <cell r="C666" t="str">
            <v>VAR_fin</v>
          </cell>
          <cell r="D666" t="str">
            <v>SNGA</v>
          </cell>
          <cell r="M666">
            <v>4.2212474414193054E-4</v>
          </cell>
          <cell r="N666">
            <v>1.1051723238285919E-3</v>
          </cell>
          <cell r="O666">
            <v>9.3257679718281993E-4</v>
          </cell>
          <cell r="P666">
            <v>1.9638663164093248E-3</v>
          </cell>
        </row>
        <row r="667">
          <cell r="B667" t="str">
            <v>SCOM-CHPGFC</v>
          </cell>
          <cell r="C667" t="str">
            <v>VAR_ncap</v>
          </cell>
          <cell r="D667" t="str">
            <v>-</v>
          </cell>
          <cell r="M667">
            <v>3.8824659545931202E-5</v>
          </cell>
          <cell r="N667">
            <v>4.13486655287722E-5</v>
          </cell>
          <cell r="O667">
            <v>8.6884164096146796E-7</v>
          </cell>
          <cell r="P667">
            <v>9.9405104963781198E-5</v>
          </cell>
        </row>
        <row r="668">
          <cell r="B668" t="str">
            <v>SCOM-CHPGFC</v>
          </cell>
          <cell r="C668" t="str">
            <v>VAR_cap</v>
          </cell>
          <cell r="D668" t="str">
            <v>-</v>
          </cell>
          <cell r="M668">
            <v>3.8824659545931202E-5</v>
          </cell>
          <cell r="N668">
            <v>8.014461191147796E-5</v>
          </cell>
          <cell r="O668">
            <v>6.8673573886217476E-5</v>
          </cell>
          <cell r="P668">
            <v>1.4152854318491494E-4</v>
          </cell>
        </row>
        <row r="669">
          <cell r="B669" t="str">
            <v>CHPOIL</v>
          </cell>
          <cell r="C669" t="str">
            <v>VAR_fout</v>
          </cell>
          <cell r="D669" t="str">
            <v>ELC35</v>
          </cell>
          <cell r="E669">
            <v>1.8005137646587835E-3</v>
          </cell>
          <cell r="F669">
            <v>1.2144423927870951E-5</v>
          </cell>
          <cell r="G669">
            <v>2.7197953635304449E-4</v>
          </cell>
          <cell r="H669">
            <v>1.7804561951061693E-4</v>
          </cell>
          <cell r="I669">
            <v>8.4725008313028881E-5</v>
          </cell>
          <cell r="J669">
            <v>2.6350385310130531E-4</v>
          </cell>
          <cell r="K669">
            <v>1.00540140311423E-4</v>
          </cell>
          <cell r="M669">
            <v>2.0787408094997258E-5</v>
          </cell>
          <cell r="N669">
            <v>2.1241281122419636E-5</v>
          </cell>
          <cell r="O669">
            <v>1.5422924720450795E-5</v>
          </cell>
          <cell r="P669">
            <v>1.5254880626352774E-5</v>
          </cell>
        </row>
        <row r="670">
          <cell r="B670" t="str">
            <v>CHPOIL</v>
          </cell>
          <cell r="C670" t="str">
            <v>VAR_fout</v>
          </cell>
          <cell r="D670" t="str">
            <v>LTH</v>
          </cell>
          <cell r="E670">
            <v>9.259785075388027E-3</v>
          </cell>
          <cell r="F670">
            <v>6.2457037343336243E-5</v>
          </cell>
          <cell r="G670">
            <v>1.3987519012442272E-3</v>
          </cell>
          <cell r="H670">
            <v>9.1566318605460081E-4</v>
          </cell>
          <cell r="I670">
            <v>4.3572861418129065E-4</v>
          </cell>
          <cell r="J670">
            <v>1.3551626730924264E-3</v>
          </cell>
          <cell r="K670">
            <v>5.1706357874446078E-4</v>
          </cell>
          <cell r="L670">
            <v>1.1360242379842887E-5</v>
          </cell>
          <cell r="M670">
            <v>1.0690667020284289E-4</v>
          </cell>
          <cell r="N670">
            <v>1.0924087434387235E-4</v>
          </cell>
          <cell r="O670">
            <v>7.9317898562318207E-5</v>
          </cell>
          <cell r="P670">
            <v>7.8453671792671435E-5</v>
          </cell>
        </row>
        <row r="671">
          <cell r="B671" t="str">
            <v>CHPOIL</v>
          </cell>
          <cell r="C671" t="str">
            <v>VAR_fout</v>
          </cell>
          <cell r="D671" t="str">
            <v>CO2_E</v>
          </cell>
          <cell r="E671">
            <v>1.3292124415837101</v>
          </cell>
          <cell r="F671">
            <v>3.6114280939262798E-2</v>
          </cell>
          <cell r="G671">
            <v>0.202497064756086</v>
          </cell>
          <cell r="H671">
            <v>0.128113852707327</v>
          </cell>
          <cell r="I671">
            <v>6.02088935618348E-2</v>
          </cell>
          <cell r="J671">
            <v>0.177415047872517</v>
          </cell>
          <cell r="K671">
            <v>7.2587599636678199E-2</v>
          </cell>
          <cell r="L671">
            <v>1.53122351539221E-3</v>
          </cell>
          <cell r="M671">
            <v>1.74530020569694E-2</v>
          </cell>
          <cell r="N671">
            <v>1.8707651078468501E-2</v>
          </cell>
          <cell r="O671">
            <v>1.29723082828281E-2</v>
          </cell>
          <cell r="P671">
            <v>1.1687934369077601E-2</v>
          </cell>
        </row>
        <row r="672">
          <cell r="B672" t="str">
            <v>CHPOIL</v>
          </cell>
          <cell r="C672" t="str">
            <v>VAR_fin</v>
          </cell>
          <cell r="D672" t="str">
            <v>ELFO</v>
          </cell>
          <cell r="E672">
            <v>1.8035446968571331E-2</v>
          </cell>
          <cell r="F672">
            <v>4.9001738045132673E-4</v>
          </cell>
          <cell r="G672">
            <v>2.7475856819007614E-3</v>
          </cell>
          <cell r="H672">
            <v>1.7383155048483923E-3</v>
          </cell>
          <cell r="I672">
            <v>8.169456385594948E-4</v>
          </cell>
          <cell r="J672">
            <v>2.4072598083109513E-3</v>
          </cell>
          <cell r="K672">
            <v>9.8490637227514519E-4</v>
          </cell>
          <cell r="L672">
            <v>2.0776438472078774E-5</v>
          </cell>
          <cell r="M672">
            <v>2.3681142546769831E-4</v>
          </cell>
          <cell r="N672">
            <v>2.5383515710269354E-4</v>
          </cell>
          <cell r="O672">
            <v>1.7601503775886227E-4</v>
          </cell>
          <cell r="P672">
            <v>1.585879832982033E-4</v>
          </cell>
        </row>
        <row r="673">
          <cell r="B673" t="str">
            <v>CHPOIL</v>
          </cell>
          <cell r="C673" t="str">
            <v>VAR_ncap</v>
          </cell>
          <cell r="D673" t="str">
            <v>-</v>
          </cell>
          <cell r="F673">
            <v>2.8239914966208698E-7</v>
          </cell>
          <cell r="G673">
            <v>2.2938798900358099E-7</v>
          </cell>
          <cell r="H673">
            <v>3.20212606417363E-7</v>
          </cell>
          <cell r="I673">
            <v>1.2399717610038899E-6</v>
          </cell>
          <cell r="J673">
            <v>8.3149048337438693E-6</v>
          </cell>
          <cell r="K673">
            <v>3.5847986604481602E-5</v>
          </cell>
          <cell r="L673">
            <v>2.6637037191451502E-6</v>
          </cell>
          <cell r="M673">
            <v>2.1576260778250401E-6</v>
          </cell>
          <cell r="N673">
            <v>2.8109981626754401E-5</v>
          </cell>
          <cell r="O673">
            <v>2.2280296918851902E-5</v>
          </cell>
          <cell r="P673">
            <v>5.9910341170443798E-5</v>
          </cell>
        </row>
        <row r="674">
          <cell r="B674" t="str">
            <v>CHPOIL</v>
          </cell>
          <cell r="C674" t="str">
            <v>VAR_cap</v>
          </cell>
          <cell r="D674" t="str">
            <v>-</v>
          </cell>
          <cell r="E674">
            <v>1.2245208830797497E-3</v>
          </cell>
          <cell r="F674">
            <v>2.1020626900916314E-4</v>
          </cell>
          <cell r="G674">
            <v>1.9724494729148404E-4</v>
          </cell>
          <cell r="H674">
            <v>1.6928494016414317E-4</v>
          </cell>
          <cell r="I674">
            <v>1.6248101772592654E-4</v>
          </cell>
          <cell r="J674">
            <v>7.2121107903054624E-5</v>
          </cell>
          <cell r="K674">
            <v>4.5243060526658806E-5</v>
          </cell>
          <cell r="L674">
            <v>4.7399791997613825E-5</v>
          </cell>
          <cell r="M674">
            <v>4.7195224572164079E-5</v>
          </cell>
          <cell r="N674">
            <v>6.7569284701420347E-5</v>
          </cell>
          <cell r="O674">
            <v>5.4137335092744582E-5</v>
          </cell>
          <cell r="P674">
            <v>1.1099204737359661E-4</v>
          </cell>
        </row>
        <row r="675">
          <cell r="B675" t="str">
            <v>ENUC_SMR_GOE_I</v>
          </cell>
          <cell r="C675" t="str">
            <v>VAR_fout</v>
          </cell>
          <cell r="D675" t="str">
            <v>LTH</v>
          </cell>
          <cell r="K675">
            <v>1.9705674211502189</v>
          </cell>
          <cell r="L675">
            <v>1.537644336190152</v>
          </cell>
          <cell r="M675">
            <v>1.5596369461241832</v>
          </cell>
          <cell r="N675">
            <v>1.5551545070049104</v>
          </cell>
          <cell r="O675">
            <v>1.5385924099498185</v>
          </cell>
          <cell r="P675">
            <v>1.5499179035591721</v>
          </cell>
        </row>
        <row r="676">
          <cell r="B676" t="str">
            <v>ENUC_SMR_GOE_I</v>
          </cell>
          <cell r="C676" t="str">
            <v>VAR_fout</v>
          </cell>
          <cell r="D676" t="str">
            <v>ELC</v>
          </cell>
          <cell r="K676">
            <v>6.1730308482753262</v>
          </cell>
          <cell r="L676">
            <v>7.2787191291388238</v>
          </cell>
          <cell r="M676">
            <v>7.7112818279636768</v>
          </cell>
          <cell r="N676">
            <v>7.6026150255166547</v>
          </cell>
          <cell r="O676">
            <v>7.1388212657955359</v>
          </cell>
          <cell r="P676">
            <v>7.6938771251814675</v>
          </cell>
        </row>
        <row r="677">
          <cell r="B677" t="str">
            <v>ENUC_SMR_GOE_I</v>
          </cell>
          <cell r="C677" t="str">
            <v>VAR_fin</v>
          </cell>
          <cell r="D677" t="str">
            <v>URN</v>
          </cell>
          <cell r="K677">
            <v>19.493198552779614</v>
          </cell>
          <cell r="L677">
            <v>22.635325359244263</v>
          </cell>
          <cell r="M677">
            <v>23.949656868793461</v>
          </cell>
          <cell r="N677">
            <v>23.61993787315981</v>
          </cell>
          <cell r="O677">
            <v>22.213833712563307</v>
          </cell>
          <cell r="P677">
            <v>23.892844137821857</v>
          </cell>
        </row>
        <row r="678">
          <cell r="B678" t="str">
            <v>ENUC_SMR_GOE_I</v>
          </cell>
          <cell r="C678" t="str">
            <v>VAR_ncap</v>
          </cell>
          <cell r="D678" t="str">
            <v>-</v>
          </cell>
          <cell r="J678">
            <v>0.29999966831341601</v>
          </cell>
          <cell r="K678">
            <v>1.12156920406491E-8</v>
          </cell>
          <cell r="L678">
            <v>1.18485600142911E-8</v>
          </cell>
          <cell r="M678">
            <v>1.7809377771087899E-8</v>
          </cell>
          <cell r="N678">
            <v>4.5020863995889799E-8</v>
          </cell>
          <cell r="O678">
            <v>9.3533897117475204E-8</v>
          </cell>
        </row>
        <row r="679">
          <cell r="B679" t="str">
            <v>ENUC_SMR_GOE_I</v>
          </cell>
          <cell r="C679" t="str">
            <v>VAR_cap</v>
          </cell>
          <cell r="D679" t="str">
            <v>-</v>
          </cell>
          <cell r="K679">
            <v>0.24686315008406101</v>
          </cell>
          <cell r="L679">
            <v>0.299999679529108</v>
          </cell>
          <cell r="M679">
            <v>0.29999968840772101</v>
          </cell>
          <cell r="N679">
            <v>0.29999970918704599</v>
          </cell>
          <cell r="O679">
            <v>0.29999973845403799</v>
          </cell>
          <cell r="P679">
            <v>0.29999984774180699</v>
          </cell>
        </row>
        <row r="680">
          <cell r="B680" t="str">
            <v>CHPHFC</v>
          </cell>
          <cell r="C680" t="str">
            <v>VAR_fout</v>
          </cell>
          <cell r="D680" t="str">
            <v>ELC35</v>
          </cell>
          <cell r="J680">
            <v>0.24761887409666672</v>
          </cell>
          <cell r="K680">
            <v>0.24775896205726028</v>
          </cell>
          <cell r="L680">
            <v>0.24776164560116359</v>
          </cell>
          <cell r="M680">
            <v>0.68232618852902271</v>
          </cell>
          <cell r="N680">
            <v>0.93198052813422494</v>
          </cell>
          <cell r="O680">
            <v>1.1133271666702538</v>
          </cell>
          <cell r="P680">
            <v>1.1247787316592432</v>
          </cell>
        </row>
        <row r="681">
          <cell r="B681" t="str">
            <v>CHPHFC</v>
          </cell>
          <cell r="C681" t="str">
            <v>VAR_fout</v>
          </cell>
          <cell r="D681" t="str">
            <v>LTH</v>
          </cell>
          <cell r="J681">
            <v>0.30068006140309411</v>
          </cell>
          <cell r="K681">
            <v>0.30674919111851207</v>
          </cell>
          <cell r="L681">
            <v>0.31265160040146789</v>
          </cell>
          <cell r="M681">
            <v>0.86103066647709869</v>
          </cell>
          <cell r="N681">
            <v>1.1760706664550924</v>
          </cell>
          <cell r="O681">
            <v>1.404912853179128</v>
          </cell>
          <cell r="P681">
            <v>1.4193636375699943</v>
          </cell>
        </row>
        <row r="682">
          <cell r="B682" t="str">
            <v>CHPHFC</v>
          </cell>
          <cell r="C682" t="str">
            <v>VAR_fin</v>
          </cell>
          <cell r="D682" t="str">
            <v>EH2</v>
          </cell>
          <cell r="J682">
            <v>0.58956874784920676</v>
          </cell>
          <cell r="K682">
            <v>0.58990229061252475</v>
          </cell>
          <cell r="L682">
            <v>0.5899086800027703</v>
          </cell>
          <cell r="M682">
            <v>1.6245861631643421</v>
          </cell>
          <cell r="N682">
            <v>2.2190012574624389</v>
          </cell>
          <cell r="O682">
            <v>2.6507789682625109</v>
          </cell>
          <cell r="P682">
            <v>2.6780445991886723</v>
          </cell>
        </row>
        <row r="683">
          <cell r="B683" t="str">
            <v>CHPHFC</v>
          </cell>
          <cell r="C683" t="str">
            <v>VAR_ncap</v>
          </cell>
          <cell r="D683" t="str">
            <v>-</v>
          </cell>
          <cell r="J683">
            <v>1.549494684297E-2</v>
          </cell>
          <cell r="K683">
            <v>1.46711901517727E-3</v>
          </cell>
          <cell r="L683">
            <v>9.2958384333833302E-7</v>
          </cell>
          <cell r="M683">
            <v>3.6501790742211902E-2</v>
          </cell>
          <cell r="N683">
            <v>2.7987104083026602E-2</v>
          </cell>
          <cell r="O683">
            <v>1.1775363689016801E-2</v>
          </cell>
          <cell r="P683">
            <v>3.0364008679702602E-3</v>
          </cell>
        </row>
        <row r="684">
          <cell r="B684" t="str">
            <v>CHPHFC</v>
          </cell>
          <cell r="C684" t="str">
            <v>VAR_cap</v>
          </cell>
          <cell r="D684" t="str">
            <v>-</v>
          </cell>
          <cell r="J684">
            <v>1.549494684297E-2</v>
          </cell>
          <cell r="K684">
            <v>1.6962045216185051E-2</v>
          </cell>
          <cell r="L684">
            <v>1.6962854146368847E-2</v>
          </cell>
          <cell r="M684">
            <v>5.1411522305924814E-2</v>
          </cell>
          <cell r="N684">
            <v>6.5956587125301475E-2</v>
          </cell>
          <cell r="O684">
            <v>7.626486145706278E-2</v>
          </cell>
          <cell r="P684">
            <v>7.9300179271282328E-2</v>
          </cell>
        </row>
        <row r="685">
          <cell r="B685" t="str">
            <v>ITOT-ESOLPV</v>
          </cell>
          <cell r="C685" t="str">
            <v>VAR_fout</v>
          </cell>
          <cell r="D685" t="str">
            <v>ITOT_SOL_ELC</v>
          </cell>
          <cell r="E685">
            <v>3.517953999707534</v>
          </cell>
          <cell r="F685">
            <v>4.8486222358551769</v>
          </cell>
          <cell r="G685">
            <v>11.927070861781004</v>
          </cell>
          <cell r="H685">
            <v>14.116585115492088</v>
          </cell>
          <cell r="I685">
            <v>19.784671383889233</v>
          </cell>
          <cell r="J685">
            <v>20.793889817886452</v>
          </cell>
          <cell r="K685">
            <v>21.854587413529405</v>
          </cell>
          <cell r="L685">
            <v>22.969391411334271</v>
          </cell>
          <cell r="M685">
            <v>24.141069807778177</v>
          </cell>
          <cell r="N685">
            <v>25.372511207637555</v>
          </cell>
          <cell r="O685">
            <v>26.666765512452905</v>
          </cell>
          <cell r="P685">
            <v>28.027039248767228</v>
          </cell>
        </row>
        <row r="686">
          <cell r="B686" t="str">
            <v>ITOT-ESOLPV</v>
          </cell>
          <cell r="C686" t="str">
            <v>VAR_fin</v>
          </cell>
          <cell r="D686" t="str">
            <v>SOL</v>
          </cell>
          <cell r="E686">
            <v>3.517953999707534</v>
          </cell>
          <cell r="F686">
            <v>4.8486222358551769</v>
          </cell>
          <cell r="G686">
            <v>11.927070861781004</v>
          </cell>
          <cell r="H686">
            <v>14.116585115492088</v>
          </cell>
          <cell r="I686">
            <v>19.784671383889233</v>
          </cell>
          <cell r="J686">
            <v>20.793889817886452</v>
          </cell>
          <cell r="K686">
            <v>21.854587413529405</v>
          </cell>
          <cell r="L686">
            <v>22.969391411334271</v>
          </cell>
          <cell r="M686">
            <v>24.141069807778177</v>
          </cell>
          <cell r="N686">
            <v>25.372511207637555</v>
          </cell>
          <cell r="O686">
            <v>26.666765512452905</v>
          </cell>
          <cell r="P686">
            <v>28.027039248767228</v>
          </cell>
        </row>
        <row r="687">
          <cell r="B687" t="str">
            <v>ITOT-ESOLPV</v>
          </cell>
          <cell r="C687" t="str">
            <v>VAR_fin</v>
          </cell>
          <cell r="D687" t="str">
            <v>SOLPVC</v>
          </cell>
          <cell r="E687">
            <v>3.51795399970753</v>
          </cell>
          <cell r="F687">
            <v>4.8486222358551698</v>
          </cell>
          <cell r="G687">
            <v>11.927070861781001</v>
          </cell>
          <cell r="H687">
            <v>14.1165851154921</v>
          </cell>
          <cell r="I687">
            <v>19.784671383889201</v>
          </cell>
          <cell r="J687">
            <v>20.793889817886502</v>
          </cell>
          <cell r="K687">
            <v>21.854587413529401</v>
          </cell>
          <cell r="L687">
            <v>22.9693914113343</v>
          </cell>
          <cell r="M687">
            <v>24.141069807778202</v>
          </cell>
          <cell r="N687">
            <v>25.372511207637501</v>
          </cell>
          <cell r="O687">
            <v>26.666765512452901</v>
          </cell>
          <cell r="P687">
            <v>28.027039248767199</v>
          </cell>
        </row>
        <row r="688">
          <cell r="B688" t="str">
            <v>ITOT-ESOLPV</v>
          </cell>
          <cell r="C688" t="str">
            <v>VAR_ncap</v>
          </cell>
          <cell r="D688" t="str">
            <v>-</v>
          </cell>
          <cell r="G688">
            <v>1.7679630105931501</v>
          </cell>
          <cell r="H688">
            <v>1.18990942353328E-7</v>
          </cell>
          <cell r="I688">
            <v>1.91459753289051</v>
          </cell>
          <cell r="J688">
            <v>0.86938942033644395</v>
          </cell>
          <cell r="K688">
            <v>2.3094221037320999</v>
          </cell>
          <cell r="L688">
            <v>0.58893375011821403</v>
          </cell>
          <cell r="M688">
            <v>1.7384502573940701</v>
          </cell>
          <cell r="N688">
            <v>1.6400388170065401</v>
          </cell>
          <cell r="O688">
            <v>2.6296047553754698</v>
          </cell>
          <cell r="P688">
            <v>0.92544877347033805</v>
          </cell>
        </row>
        <row r="689">
          <cell r="B689" t="str">
            <v>ITOT-ESOLPV</v>
          </cell>
          <cell r="C689" t="str">
            <v>VAR_cap</v>
          </cell>
          <cell r="D689" t="str">
            <v>-</v>
          </cell>
          <cell r="E689">
            <v>1.1186210000000001</v>
          </cell>
          <cell r="F689">
            <v>1.65292701458705</v>
          </cell>
          <cell r="G689">
            <v>3.5611840105931503</v>
          </cell>
          <cell r="H689">
            <v>3.4922682327799803</v>
          </cell>
          <cell r="I689">
            <v>4.8944825195341597</v>
          </cell>
          <cell r="J689">
            <v>5.1441507074168911</v>
          </cell>
          <cell r="K689">
            <v>5.4065541469189302</v>
          </cell>
          <cell r="L689">
            <v>5.6823428070772701</v>
          </cell>
          <cell r="M689">
            <v>5.9722015833082596</v>
          </cell>
          <cell r="N689">
            <v>6.2768449282509202</v>
          </cell>
          <cell r="O689">
            <v>6.5970275798942897</v>
          </cell>
          <cell r="P689">
            <v>6.9335426032464103</v>
          </cell>
        </row>
        <row r="690">
          <cell r="B690" t="str">
            <v>SUP_WODBIOCCS</v>
          </cell>
          <cell r="C690" t="str">
            <v>VAR_fout</v>
          </cell>
          <cell r="D690" t="str">
            <v>ELC35</v>
          </cell>
          <cell r="J690">
            <v>2.2649283409555984E-6</v>
          </cell>
          <cell r="K690">
            <v>3.7940650714053695E-6</v>
          </cell>
          <cell r="L690">
            <v>8.0651950079446811E-6</v>
          </cell>
          <cell r="M690">
            <v>9.042620202223636E-6</v>
          </cell>
          <cell r="N690">
            <v>1.3767636683347803E-5</v>
          </cell>
          <cell r="O690">
            <v>1.4447038568592555E-5</v>
          </cell>
          <cell r="P690">
            <v>3.1197634180625907E-5</v>
          </cell>
        </row>
        <row r="691">
          <cell r="B691" t="str">
            <v>SUP_WODBIOCCS</v>
          </cell>
          <cell r="C691" t="str">
            <v>VAR_fout</v>
          </cell>
          <cell r="D691" t="str">
            <v>CO2_O</v>
          </cell>
          <cell r="J691">
            <v>5.8828219251198209E-3</v>
          </cell>
          <cell r="K691">
            <v>7.3328591630707259E-3</v>
          </cell>
          <cell r="L691">
            <v>1.2533850226633786E-2</v>
          </cell>
          <cell r="M691">
            <v>1.4079508668575623E-2</v>
          </cell>
          <cell r="N691">
            <v>2.1613891106913044E-2</v>
          </cell>
          <cell r="O691">
            <v>2.2483114890160652E-2</v>
          </cell>
          <cell r="P691">
            <v>4.8720742013078779E-2</v>
          </cell>
        </row>
        <row r="692">
          <cell r="B692" t="str">
            <v>SUP_WODBIOCCS</v>
          </cell>
          <cell r="C692" t="str">
            <v>VAR_fout</v>
          </cell>
          <cell r="D692" t="str">
            <v>CO2</v>
          </cell>
          <cell r="J692">
            <v>-5.88282192511982E-3</v>
          </cell>
          <cell r="K692">
            <v>-7.3328591630707303E-3</v>
          </cell>
          <cell r="L692">
            <v>-1.2533850226633799E-2</v>
          </cell>
          <cell r="M692">
            <v>-1.40795086685756E-2</v>
          </cell>
          <cell r="N692">
            <v>-2.16138911069131E-2</v>
          </cell>
          <cell r="O692">
            <v>-2.2483114890160701E-2</v>
          </cell>
          <cell r="P692">
            <v>-4.8720742013078799E-2</v>
          </cell>
        </row>
        <row r="693">
          <cell r="B693" t="str">
            <v>SUP_WODBIOCCS</v>
          </cell>
          <cell r="C693" t="str">
            <v>VAR_fout</v>
          </cell>
          <cell r="D693" t="str">
            <v>BIO</v>
          </cell>
          <cell r="J693">
            <v>9.3298522041602845E-5</v>
          </cell>
          <cell r="K693">
            <v>1.1551297515921571E-4</v>
          </cell>
          <cell r="L693">
            <v>1.9615634110666387E-4</v>
          </cell>
          <cell r="M693">
            <v>2.2045398101476032E-4</v>
          </cell>
          <cell r="N693">
            <v>3.3863531086420271E-4</v>
          </cell>
          <cell r="O693">
            <v>3.5225440976733647E-4</v>
          </cell>
          <cell r="P693">
            <v>7.6363191490029915E-4</v>
          </cell>
        </row>
        <row r="694">
          <cell r="B694" t="str">
            <v>SUP_WODBIOCCS</v>
          </cell>
          <cell r="C694" t="str">
            <v>VAR_fout</v>
          </cell>
          <cell r="D694" t="str">
            <v>LTH</v>
          </cell>
          <cell r="J694">
            <v>1.1524636074089962E-5</v>
          </cell>
          <cell r="K694">
            <v>1.4176832989517393E-5</v>
          </cell>
          <cell r="L694">
            <v>2.3938699532351516E-5</v>
          </cell>
          <cell r="M694">
            <v>2.680006401597703E-5</v>
          </cell>
          <cell r="N694">
            <v>4.1046024558560853E-5</v>
          </cell>
          <cell r="O694">
            <v>4.2570459231330135E-5</v>
          </cell>
          <cell r="P694">
            <v>9.2059617264591377E-5</v>
          </cell>
        </row>
        <row r="695">
          <cell r="B695" t="str">
            <v>SUP_WODBIOCCS</v>
          </cell>
          <cell r="C695" t="str">
            <v>VAR_fin</v>
          </cell>
          <cell r="D695" t="str">
            <v>CWOD</v>
          </cell>
          <cell r="J695">
            <v>1.3795138985630472E-4</v>
          </cell>
          <cell r="K695">
            <v>1.7294400029385217E-4</v>
          </cell>
          <cell r="L695">
            <v>2.9280752054688117E-4</v>
          </cell>
          <cell r="M695">
            <v>3.2941652421414103E-4</v>
          </cell>
          <cell r="N695">
            <v>5.0624899437669161E-4</v>
          </cell>
          <cell r="O695">
            <v>5.2826867693046668E-4</v>
          </cell>
          <cell r="P695">
            <v>1.1447542766230914E-3</v>
          </cell>
        </row>
        <row r="696">
          <cell r="B696" t="str">
            <v>SUP_WODBIOCCS</v>
          </cell>
          <cell r="C696" t="str">
            <v>VAR_ncap</v>
          </cell>
          <cell r="D696" t="str">
            <v>-</v>
          </cell>
          <cell r="J696">
            <v>6.3468331967794199E-6</v>
          </cell>
          <cell r="K696">
            <v>1.10000499198751E-6</v>
          </cell>
          <cell r="L696">
            <v>4.6472646679342903E-6</v>
          </cell>
          <cell r="M696">
            <v>4.4595687822451297E-8</v>
          </cell>
          <cell r="N696">
            <v>1.13784863310264E-5</v>
          </cell>
          <cell r="O696">
            <v>2.5697289882392301E-7</v>
          </cell>
          <cell r="P696">
            <v>2.3154497743141902E-5</v>
          </cell>
        </row>
        <row r="697">
          <cell r="B697" t="str">
            <v>SUP_WODBIOCCS</v>
          </cell>
          <cell r="C697" t="str">
            <v>VAR_cap</v>
          </cell>
          <cell r="D697" t="str">
            <v>-</v>
          </cell>
          <cell r="J697">
            <v>6.3468331967794199E-6</v>
          </cell>
          <cell r="K697">
            <v>7.4468381887669304E-6</v>
          </cell>
          <cell r="L697">
            <v>1.20941028567012E-5</v>
          </cell>
          <cell r="M697">
            <v>1.1297772160442E-5</v>
          </cell>
          <cell r="N697">
            <v>1.7170351678770699E-5</v>
          </cell>
          <cell r="O697">
            <v>1.6327319585607101E-5</v>
          </cell>
          <cell r="P697">
            <v>3.4834552660814701E-5</v>
          </cell>
        </row>
        <row r="698">
          <cell r="B698" t="str">
            <v>RHNS-CHPNGA</v>
          </cell>
          <cell r="C698" t="str">
            <v>VAR_fout</v>
          </cell>
          <cell r="D698" t="str">
            <v>CO2_R</v>
          </cell>
          <cell r="F698">
            <v>0.103841736908012</v>
          </cell>
          <cell r="G698">
            <v>0.18511130790364799</v>
          </cell>
          <cell r="H698">
            <v>0.14136365157011499</v>
          </cell>
          <cell r="I698">
            <v>0.167874477881785</v>
          </cell>
          <cell r="J698">
            <v>9.6244057754255194E-2</v>
          </cell>
          <cell r="M698">
            <v>4.4749829690218103E-2</v>
          </cell>
          <cell r="N698">
            <v>7.9205500306551005E-2</v>
          </cell>
          <cell r="O698">
            <v>5.6367192185085999E-2</v>
          </cell>
          <cell r="P698">
            <v>0.16126044767238401</v>
          </cell>
        </row>
        <row r="699">
          <cell r="B699" t="str">
            <v>RHNS-CHPNGA</v>
          </cell>
          <cell r="C699" t="str">
            <v>VAR_fout</v>
          </cell>
          <cell r="D699" t="str">
            <v>RHNS_LTH_CHPNGA</v>
          </cell>
          <cell r="F699">
            <v>1.1761236831002414E-3</v>
          </cell>
          <cell r="G699">
            <v>1.7512061000498644E-3</v>
          </cell>
          <cell r="H699">
            <v>1.4522730361105054E-3</v>
          </cell>
          <cell r="I699">
            <v>1.690910008833987E-3</v>
          </cell>
          <cell r="J699">
            <v>1.0321946437312885E-3</v>
          </cell>
          <cell r="M699">
            <v>4.4857011843322224E-4</v>
          </cell>
          <cell r="N699">
            <v>7.8074024116661319E-4</v>
          </cell>
          <cell r="O699">
            <v>5.4567505764852595E-4</v>
          </cell>
          <cell r="P699">
            <v>1.60202090696093E-3</v>
          </cell>
        </row>
        <row r="700">
          <cell r="B700" t="str">
            <v>RHNS-CHPNGA</v>
          </cell>
          <cell r="C700" t="str">
            <v>VAR_fout</v>
          </cell>
          <cell r="D700" t="str">
            <v>RHNS_NKEV_GAS_ELC_CHP</v>
          </cell>
          <cell r="F700">
            <v>4.9353325067927496E-4</v>
          </cell>
          <cell r="G700">
            <v>7.462862523324095E-4</v>
          </cell>
          <cell r="H700">
            <v>6.353694532983446E-4</v>
          </cell>
          <cell r="I700">
            <v>7.4631979372207944E-4</v>
          </cell>
          <cell r="J700">
            <v>4.5964917728658967E-4</v>
          </cell>
          <cell r="M700">
            <v>2.0648465769148295E-4</v>
          </cell>
          <cell r="N700">
            <v>3.5938836498145639E-4</v>
          </cell>
          <cell r="O700">
            <v>2.5118375669535312E-4</v>
          </cell>
          <cell r="P700">
            <v>7.3743819526772938E-4</v>
          </cell>
        </row>
        <row r="701">
          <cell r="B701" t="str">
            <v>RHNS-CHPNGA</v>
          </cell>
          <cell r="C701" t="str">
            <v>VAR_fin</v>
          </cell>
          <cell r="D701" t="str">
            <v>RNGA</v>
          </cell>
          <cell r="F701">
            <v>1.8411655480143985E-3</v>
          </cell>
          <cell r="G701">
            <v>3.2821153883625443E-3</v>
          </cell>
          <cell r="H701">
            <v>2.5064477228743769E-3</v>
          </cell>
          <cell r="I701">
            <v>2.976497834783418E-3</v>
          </cell>
          <cell r="J701">
            <v>1.7064549247208371E-3</v>
          </cell>
          <cell r="M701">
            <v>7.9343669663507256E-4</v>
          </cell>
          <cell r="N701">
            <v>1.4043528423147338E-3</v>
          </cell>
          <cell r="O701">
            <v>9.994183011540073E-4</v>
          </cell>
          <cell r="P701">
            <v>2.8592277956096404E-3</v>
          </cell>
        </row>
        <row r="702">
          <cell r="B702" t="str">
            <v>RHNS-CHPNGA</v>
          </cell>
          <cell r="C702" t="str">
            <v>VAR_ncap</v>
          </cell>
          <cell r="D702" t="str">
            <v>-</v>
          </cell>
          <cell r="F702">
            <v>6.6344757442593497E-5</v>
          </cell>
          <cell r="M702">
            <v>1.94192302192875E-5</v>
          </cell>
          <cell r="N702">
            <v>1.26423708018657E-5</v>
          </cell>
          <cell r="O702">
            <v>4.1022643894055099E-8</v>
          </cell>
          <cell r="P702">
            <v>3.5929188311972597E-5</v>
          </cell>
        </row>
        <row r="703">
          <cell r="B703" t="str">
            <v>RHNS-CHPNGA</v>
          </cell>
          <cell r="C703" t="str">
            <v>VAR_cap</v>
          </cell>
          <cell r="D703" t="str">
            <v>-</v>
          </cell>
          <cell r="F703">
            <v>6.6344757442593497E-5</v>
          </cell>
          <cell r="G703">
            <v>6.6344757442593497E-5</v>
          </cell>
          <cell r="H703">
            <v>6.6344757442593497E-5</v>
          </cell>
          <cell r="I703">
            <v>6.6344757442593497E-5</v>
          </cell>
          <cell r="J703">
            <v>4.0777686654118011E-5</v>
          </cell>
          <cell r="M703">
            <v>1.94192302192875E-5</v>
          </cell>
          <cell r="N703">
            <v>3.2061601021153199E-5</v>
          </cell>
          <cell r="O703">
            <v>3.2086067912132106E-5</v>
          </cell>
          <cell r="P703">
            <v>6.7974127850812955E-5</v>
          </cell>
        </row>
        <row r="704">
          <cell r="B704" t="str">
            <v>ENUC_BEZ</v>
          </cell>
          <cell r="C704" t="str">
            <v>VAR_fout</v>
          </cell>
          <cell r="D704" t="str">
            <v>ELC</v>
          </cell>
          <cell r="E704">
            <v>20.224800314277267</v>
          </cell>
          <cell r="F704">
            <v>20.224797377392992</v>
          </cell>
          <cell r="G704">
            <v>12.953235442054947</v>
          </cell>
          <cell r="H704">
            <v>11.163974416477696</v>
          </cell>
        </row>
        <row r="705">
          <cell r="B705" t="str">
            <v>ENUC_BEZ</v>
          </cell>
          <cell r="C705" t="str">
            <v>VAR_fin</v>
          </cell>
          <cell r="D705" t="str">
            <v>URN</v>
          </cell>
          <cell r="E705">
            <v>60.972095972560069</v>
          </cell>
          <cell r="F705">
            <v>60.972087118678495</v>
          </cell>
          <cell r="G705">
            <v>39.050368965601571</v>
          </cell>
          <cell r="H705">
            <v>33.656249207868065</v>
          </cell>
        </row>
        <row r="706">
          <cell r="B706" t="str">
            <v>ENUC_BEZ</v>
          </cell>
          <cell r="C706" t="str">
            <v>VAR_cap</v>
          </cell>
          <cell r="D706" t="str">
            <v>-</v>
          </cell>
          <cell r="E706">
            <v>0.73</v>
          </cell>
          <cell r="F706">
            <v>0.72999992314631934</v>
          </cell>
          <cell r="G706">
            <v>0.48296948157700798</v>
          </cell>
          <cell r="H706">
            <v>0.40295590123713704</v>
          </cell>
        </row>
        <row r="707">
          <cell r="B707" t="str">
            <v>RHNM-CHPWOD</v>
          </cell>
          <cell r="C707" t="str">
            <v>VAR_fout</v>
          </cell>
          <cell r="D707" t="str">
            <v>RHNM_LTH_CHPWOD</v>
          </cell>
          <cell r="H707">
            <v>5.3950182351300037E-4</v>
          </cell>
          <cell r="I707">
            <v>7.4448773846025763E-4</v>
          </cell>
          <cell r="J707">
            <v>1.5776042992275826E-3</v>
          </cell>
          <cell r="K707">
            <v>1.2150333634099837E-3</v>
          </cell>
          <cell r="L707">
            <v>1.2618119907374127E-3</v>
          </cell>
          <cell r="M707">
            <v>3.4750104476167559E-3</v>
          </cell>
          <cell r="N707">
            <v>3.3906845575676125E-3</v>
          </cell>
          <cell r="O707">
            <v>9.0420867348952325E-4</v>
          </cell>
          <cell r="P707">
            <v>1.9858863417994764E-3</v>
          </cell>
        </row>
        <row r="708">
          <cell r="B708" t="str">
            <v>RHNM-CHPWOD</v>
          </cell>
          <cell r="C708" t="str">
            <v>VAR_fout</v>
          </cell>
          <cell r="D708" t="str">
            <v>RHNM_KEV_WOD_ELC_CHP</v>
          </cell>
          <cell r="H708">
            <v>2.0281272254285015E-4</v>
          </cell>
          <cell r="I708">
            <v>2.7987224242117072E-4</v>
          </cell>
          <cell r="J708">
            <v>5.930623569318505E-4</v>
          </cell>
          <cell r="K708">
            <v>4.5676254217078981E-4</v>
          </cell>
          <cell r="L708">
            <v>4.7434784096239772E-4</v>
          </cell>
          <cell r="M708">
            <v>1.3063465201225955E-3</v>
          </cell>
          <cell r="N708">
            <v>1.2746462318263421E-3</v>
          </cell>
          <cell r="O708">
            <v>3.3991548281180208E-4</v>
          </cell>
          <cell r="P708">
            <v>7.46546161824618E-4</v>
          </cell>
        </row>
        <row r="709">
          <cell r="B709" t="str">
            <v>RHNM-CHPWOD</v>
          </cell>
          <cell r="C709" t="str">
            <v>VAR_fin</v>
          </cell>
          <cell r="D709" t="str">
            <v>RWOD</v>
          </cell>
          <cell r="H709">
            <v>9.4005839514944237E-4</v>
          </cell>
          <cell r="I709">
            <v>1.3265743274815155E-3</v>
          </cell>
          <cell r="J709">
            <v>2.2820090211150938E-3</v>
          </cell>
          <cell r="K709">
            <v>1.7340618361233015E-3</v>
          </cell>
          <cell r="L709">
            <v>1.8152581343497127E-3</v>
          </cell>
          <cell r="M709">
            <v>4.6784667881073121E-3</v>
          </cell>
          <cell r="N709">
            <v>4.7740844820420214E-3</v>
          </cell>
          <cell r="O709">
            <v>1.3244160701705611E-3</v>
          </cell>
          <cell r="P709">
            <v>3.1788021412552697E-3</v>
          </cell>
        </row>
        <row r="710">
          <cell r="B710" t="str">
            <v>RHNM-CHPWOD</v>
          </cell>
          <cell r="C710" t="str">
            <v>VAR_ncap</v>
          </cell>
          <cell r="D710" t="str">
            <v>-</v>
          </cell>
          <cell r="H710">
            <v>1.51300299270738E-5</v>
          </cell>
          <cell r="I710">
            <v>1.40995653786127E-5</v>
          </cell>
          <cell r="J710">
            <v>1.97208710481909E-5</v>
          </cell>
          <cell r="K710">
            <v>1.7795835292446999E-6</v>
          </cell>
          <cell r="L710">
            <v>3.4650513495116398E-5</v>
          </cell>
          <cell r="M710">
            <v>5.9811848985720898E-5</v>
          </cell>
          <cell r="N710">
            <v>6.0433225313800898E-6</v>
          </cell>
          <cell r="O710">
            <v>8.2152992103890401E-7</v>
          </cell>
          <cell r="P710">
            <v>6.9251275980748499E-5</v>
          </cell>
        </row>
        <row r="711">
          <cell r="B711" t="str">
            <v>RHNM-CHPWOD</v>
          </cell>
          <cell r="C711" t="str">
            <v>VAR_cap</v>
          </cell>
          <cell r="D711" t="str">
            <v>-</v>
          </cell>
          <cell r="H711">
            <v>1.51300299270738E-5</v>
          </cell>
          <cell r="I711">
            <v>2.9216753081829979E-5</v>
          </cell>
          <cell r="J711">
            <v>4.60377481833023E-5</v>
          </cell>
          <cell r="K711">
            <v>3.5560704644329477E-5</v>
          </cell>
          <cell r="L711">
            <v>5.5997137965073257E-5</v>
          </cell>
          <cell r="M711">
            <v>9.8928969703760349E-5</v>
          </cell>
          <cell r="N711">
            <v>1.0044865521136114E-4</v>
          </cell>
          <cell r="O711">
            <v>4.7786744095059236E-5</v>
          </cell>
          <cell r="P711">
            <v>7.6014389885978965E-5</v>
          </cell>
        </row>
        <row r="712">
          <cell r="B712" t="str">
            <v>RHNM-SHSTG-CHPNGA</v>
          </cell>
          <cell r="C712" t="str">
            <v>VAR_fout</v>
          </cell>
          <cell r="D712" t="str">
            <v>AUX_RNM-CHPNGA_OUT</v>
          </cell>
          <cell r="E712">
            <v>4.5926982727426386E-5</v>
          </cell>
          <cell r="F712">
            <v>2.2642384679910621E-5</v>
          </cell>
          <cell r="G712">
            <v>1.9373864130978937E-3</v>
          </cell>
          <cell r="H712">
            <v>9.3296860612995802E-4</v>
          </cell>
          <cell r="I712">
            <v>1.1715387306809044E-3</v>
          </cell>
          <cell r="J712">
            <v>7.4285970070092178E-4</v>
          </cell>
          <cell r="K712">
            <v>8.873104275703942E-5</v>
          </cell>
          <cell r="L712">
            <v>1.334448488665268E-4</v>
          </cell>
          <cell r="M712">
            <v>5.3966264878594901E-4</v>
          </cell>
          <cell r="N712">
            <v>1.2603961175590005E-3</v>
          </cell>
          <cell r="O712">
            <v>1.0941926031277601E-3</v>
          </cell>
          <cell r="P712">
            <v>2.7189688366266985E-3</v>
          </cell>
        </row>
        <row r="713">
          <cell r="B713" t="str">
            <v>RHNM-SHSTG-CHPNGA</v>
          </cell>
          <cell r="C713" t="str">
            <v>VAR_fout</v>
          </cell>
          <cell r="D713" t="str">
            <v>RHNM_LTH_CHPNGA</v>
          </cell>
          <cell r="E713">
            <v>4.5926982727426284E-5</v>
          </cell>
          <cell r="F713">
            <v>2.2657479603030511E-5</v>
          </cell>
          <cell r="G713">
            <v>1.9394045239448669E-3</v>
          </cell>
          <cell r="H713">
            <v>9.3296860612995802E-4</v>
          </cell>
          <cell r="I713">
            <v>1.172615512602484E-3</v>
          </cell>
          <cell r="J713">
            <v>7.4285970070091863E-4</v>
          </cell>
          <cell r="K713">
            <v>8.8803535439030241E-5</v>
          </cell>
          <cell r="L713">
            <v>1.3344484886652661E-4</v>
          </cell>
          <cell r="M713">
            <v>5.3966264878594868E-4</v>
          </cell>
          <cell r="N713">
            <v>1.2603961175589999E-3</v>
          </cell>
          <cell r="O713">
            <v>1.0941926031277592E-3</v>
          </cell>
          <cell r="P713">
            <v>2.7189688366266954E-3</v>
          </cell>
        </row>
        <row r="714">
          <cell r="B714" t="str">
            <v>RHNM-SHSTG-CHPNGA</v>
          </cell>
          <cell r="C714" t="str">
            <v>VAR_fin</v>
          </cell>
          <cell r="D714" t="str">
            <v>AUX_RNM-CHPNGA_IN</v>
          </cell>
          <cell r="E714">
            <v>3.6574969787683181E-5</v>
          </cell>
          <cell r="F714">
            <v>2.9678933540952467E-5</v>
          </cell>
          <cell r="G714">
            <v>2.5024341596895151E-3</v>
          </cell>
          <cell r="H714">
            <v>1.1661694110863144E-3</v>
          </cell>
          <cell r="I714">
            <v>1.4213434013505739E-3</v>
          </cell>
          <cell r="J714">
            <v>8.7399387108836408E-4</v>
          </cell>
          <cell r="K714">
            <v>7.3799626971600562E-5</v>
          </cell>
          <cell r="L714">
            <v>1.1476652088061915E-4</v>
          </cell>
          <cell r="M714">
            <v>5.996677456237637E-4</v>
          </cell>
          <cell r="N714">
            <v>1.4012319471092842E-3</v>
          </cell>
          <cell r="O714">
            <v>1.2158977816354062E-3</v>
          </cell>
          <cell r="P714">
            <v>3.0220713827232527E-3</v>
          </cell>
        </row>
        <row r="715">
          <cell r="B715" t="str">
            <v>RHNM-SHSTG-CHPNGA</v>
          </cell>
          <cell r="C715" t="str">
            <v>VAR_fin</v>
          </cell>
          <cell r="D715" t="str">
            <v>RHNM_LTH_CHPNGA</v>
          </cell>
          <cell r="E715">
            <v>3.6574969787683181E-5</v>
          </cell>
          <cell r="F715">
            <v>2.9678933540952467E-5</v>
          </cell>
          <cell r="G715">
            <v>2.5024341596895151E-3</v>
          </cell>
          <cell r="H715">
            <v>1.1661694110863144E-3</v>
          </cell>
          <cell r="I715">
            <v>1.4213434013505739E-3</v>
          </cell>
          <cell r="J715">
            <v>8.7399387108836408E-4</v>
          </cell>
          <cell r="K715">
            <v>7.3799626971600562E-5</v>
          </cell>
          <cell r="L715">
            <v>1.1476652088061915E-4</v>
          </cell>
          <cell r="M715">
            <v>5.996677456237637E-4</v>
          </cell>
          <cell r="N715">
            <v>1.4012319471092842E-3</v>
          </cell>
          <cell r="O715">
            <v>1.2158977816354062E-3</v>
          </cell>
          <cell r="P715">
            <v>3.0220713827232527E-3</v>
          </cell>
        </row>
        <row r="716">
          <cell r="B716" t="str">
            <v>RHNM-SHSTG-CHPNGA</v>
          </cell>
          <cell r="C716" t="str">
            <v>VAR_ncap</v>
          </cell>
          <cell r="D716" t="str">
            <v>-</v>
          </cell>
          <cell r="E716">
            <v>7.1394966231444403E-4</v>
          </cell>
          <cell r="F716">
            <v>2.0035958391721399E-5</v>
          </cell>
          <cell r="G716">
            <v>1.7554086780508599E-5</v>
          </cell>
          <cell r="H716">
            <v>1.08655189952226E-5</v>
          </cell>
          <cell r="I716">
            <v>5.9891059494460305E-4</v>
          </cell>
          <cell r="J716">
            <v>4.9850242740814501E-5</v>
          </cell>
          <cell r="K716">
            <v>1.2537754266668399E-5</v>
          </cell>
          <cell r="L716">
            <v>7.9854798127570298E-4</v>
          </cell>
          <cell r="M716">
            <v>7.2397293521328396E-5</v>
          </cell>
          <cell r="N716">
            <v>8.2395457752050397E-4</v>
          </cell>
          <cell r="O716">
            <v>2.8656023717504799E-4</v>
          </cell>
          <cell r="P716">
            <v>1.73233016399743E-3</v>
          </cell>
        </row>
        <row r="717">
          <cell r="B717" t="str">
            <v>RHNM-SHSTG-CHPNGA</v>
          </cell>
          <cell r="C717" t="str">
            <v>VAR_cap</v>
          </cell>
          <cell r="D717" t="str">
            <v>-</v>
          </cell>
          <cell r="E717">
            <v>7.1394966231444403E-4</v>
          </cell>
          <cell r="F717">
            <v>7.3288088716204206E-4</v>
          </cell>
          <cell r="G717">
            <v>7.4689727362921982E-4</v>
          </cell>
          <cell r="H717">
            <v>7.4828175954760575E-4</v>
          </cell>
          <cell r="I717">
            <v>8.0677552177806295E-4</v>
          </cell>
          <cell r="J717">
            <v>6.540562078832966E-4</v>
          </cell>
          <cell r="K717">
            <v>6.4753486932683433E-4</v>
          </cell>
          <cell r="L717">
            <v>8.4975556592903595E-4</v>
          </cell>
          <cell r="M717">
            <v>8.783300168732866E-4</v>
          </cell>
          <cell r="N717">
            <v>1.6815911033406367E-3</v>
          </cell>
          <cell r="O717">
            <v>1.2814477603015335E-3</v>
          </cell>
          <cell r="P717">
            <v>2.8306885745479089E-3</v>
          </cell>
        </row>
        <row r="718">
          <cell r="B718" t="str">
            <v>CT_CWODBDS</v>
          </cell>
          <cell r="C718" t="str">
            <v>VAR_fout</v>
          </cell>
          <cell r="D718" t="str">
            <v>BDS</v>
          </cell>
          <cell r="E718">
            <v>0.95162092032225365</v>
          </cell>
          <cell r="F718">
            <v>1.2035914505638368</v>
          </cell>
          <cell r="H718">
            <v>3.9743190357195994E-4</v>
          </cell>
          <cell r="I718">
            <v>3.0794052541497052E-4</v>
          </cell>
          <cell r="J718">
            <v>1.8760342005425182E-4</v>
          </cell>
          <cell r="K718">
            <v>9.8148028951092198E-5</v>
          </cell>
          <cell r="L718">
            <v>6.1467115876070566E-5</v>
          </cell>
          <cell r="M718">
            <v>1.797555284853225E-5</v>
          </cell>
          <cell r="N718">
            <v>1.0224055848620389E-3</v>
          </cell>
          <cell r="O718">
            <v>2.4482641401141753E-5</v>
          </cell>
          <cell r="P718">
            <v>1.1906115712522581E-4</v>
          </cell>
        </row>
        <row r="719">
          <cell r="B719" t="str">
            <v>CT_CWODBDS</v>
          </cell>
          <cell r="C719" t="str">
            <v>VAR_fout</v>
          </cell>
          <cell r="D719" t="str">
            <v>LTH</v>
          </cell>
          <cell r="E719">
            <v>0.37113215892567847</v>
          </cell>
          <cell r="F719">
            <v>0.46940066571989608</v>
          </cell>
          <cell r="H719">
            <v>1.5499844239306421E-4</v>
          </cell>
          <cell r="I719">
            <v>1.2009680491183827E-4</v>
          </cell>
          <cell r="J719">
            <v>7.3165333821158075E-5</v>
          </cell>
          <cell r="K719">
            <v>3.8277731290925947E-5</v>
          </cell>
          <cell r="L719">
            <v>2.3972175191667478E-5</v>
          </cell>
          <cell r="M719">
            <v>7.0104656109275651E-6</v>
          </cell>
          <cell r="N719">
            <v>3.9873817809619506E-4</v>
          </cell>
          <cell r="O719">
            <v>9.5482301464452643E-6</v>
          </cell>
          <cell r="P719">
            <v>4.643385127883801E-5</v>
          </cell>
        </row>
        <row r="720">
          <cell r="B720" t="str">
            <v>CT_CWODBDS</v>
          </cell>
          <cell r="C720" t="str">
            <v>VAR_fin</v>
          </cell>
          <cell r="D720" t="str">
            <v>CWOD</v>
          </cell>
          <cell r="E720">
            <v>2.711643812458258</v>
          </cell>
          <cell r="F720">
            <v>3.4296338383816485</v>
          </cell>
          <cell r="H720">
            <v>1.1324822092282994E-3</v>
          </cell>
          <cell r="I720">
            <v>8.7747652716995783E-4</v>
          </cell>
          <cell r="J720">
            <v>5.3457594544458983E-4</v>
          </cell>
          <cell r="K720">
            <v>2.7967280849613751E-4</v>
          </cell>
          <cell r="L720">
            <v>1.7515054668886307E-4</v>
          </cell>
          <cell r="M720">
            <v>5.1221337841892621E-5</v>
          </cell>
          <cell r="N720">
            <v>2.913344714064381E-3</v>
          </cell>
          <cell r="O720">
            <v>6.9763286672553415E-5</v>
          </cell>
          <cell r="P720">
            <v>3.392647672283306E-4</v>
          </cell>
        </row>
        <row r="721">
          <cell r="B721" t="str">
            <v>CT_CWODBDS</v>
          </cell>
          <cell r="C721" t="str">
            <v>VAR_fin</v>
          </cell>
          <cell r="D721" t="str">
            <v>CELC</v>
          </cell>
          <cell r="E721">
            <v>6.6137653962396653E-2</v>
          </cell>
          <cell r="F721">
            <v>8.3649605814186553E-2</v>
          </cell>
          <cell r="H721">
            <v>2.762151729825121E-5</v>
          </cell>
          <cell r="I721">
            <v>2.1401866516340422E-5</v>
          </cell>
          <cell r="J721">
            <v>1.3038437693770486E-5</v>
          </cell>
          <cell r="K721">
            <v>6.8212880121009116E-6</v>
          </cell>
          <cell r="L721">
            <v>4.2719645533869039E-6</v>
          </cell>
          <cell r="M721">
            <v>1.2493009229729899E-6</v>
          </cell>
          <cell r="N721">
            <v>7.1057188147911741E-5</v>
          </cell>
          <cell r="O721">
            <v>1.7015435773793513E-6</v>
          </cell>
          <cell r="P721">
            <v>8.2747504202031965E-6</v>
          </cell>
        </row>
        <row r="722">
          <cell r="B722" t="str">
            <v>CT_CWODBDS</v>
          </cell>
          <cell r="C722" t="str">
            <v>VAR_ncap</v>
          </cell>
          <cell r="D722" t="str">
            <v>-</v>
          </cell>
          <cell r="E722">
            <v>3.8789617244931103E-8</v>
          </cell>
          <cell r="F722">
            <v>2.5045986532705599E-8</v>
          </cell>
          <cell r="G722">
            <v>1.6404079750904701E-8</v>
          </cell>
          <cell r="H722">
            <v>4.4274029242598802E-8</v>
          </cell>
          <cell r="I722">
            <v>1.15191916249983E-5</v>
          </cell>
          <cell r="J722">
            <v>2.7155874071079099E-7</v>
          </cell>
          <cell r="K722">
            <v>4.4220788744873598E-7</v>
          </cell>
          <cell r="L722">
            <v>5.7164773136977303E-6</v>
          </cell>
          <cell r="M722">
            <v>7.6646753817653995E-7</v>
          </cell>
          <cell r="N722">
            <v>4.6616531875981797E-5</v>
          </cell>
          <cell r="O722">
            <v>5.9876242080268605E-8</v>
          </cell>
          <cell r="P722">
            <v>5.6160441165642E-7</v>
          </cell>
        </row>
        <row r="723">
          <cell r="B723" t="str">
            <v>CT_CWODBDS</v>
          </cell>
          <cell r="C723" t="str">
            <v>VAR_cap</v>
          </cell>
          <cell r="D723" t="str">
            <v>-</v>
          </cell>
          <cell r="E723">
            <v>6.2412217897551477E-2</v>
          </cell>
          <cell r="F723">
            <v>6.2412055033868874E-2</v>
          </cell>
          <cell r="G723">
            <v>2.4439972691525647E-5</v>
          </cell>
          <cell r="H723">
            <v>2.3880496153372288E-5</v>
          </cell>
          <cell r="I723">
            <v>1.7630233990978753E-5</v>
          </cell>
          <cell r="J723">
            <v>1.1758800309269625E-5</v>
          </cell>
          <cell r="K723">
            <v>1.2110453033236751E-5</v>
          </cell>
          <cell r="L723">
            <v>1.7688913183528951E-5</v>
          </cell>
          <cell r="M723">
            <v>1.027679362294926E-5</v>
          </cell>
          <cell r="N723">
            <v>5.3348238183124521E-5</v>
          </cell>
          <cell r="O723">
            <v>4.7631343471992213E-5</v>
          </cell>
          <cell r="P723">
            <v>4.7282001127589909E-5</v>
          </cell>
        </row>
        <row r="724">
          <cell r="B724" t="str">
            <v>RHNS-EBAT</v>
          </cell>
          <cell r="C724" t="str">
            <v>VAR_fout</v>
          </cell>
          <cell r="D724" t="str">
            <v>RHNS_ELC</v>
          </cell>
          <cell r="E724">
            <v>2.7854943015514366E-4</v>
          </cell>
          <cell r="F724">
            <v>2.7820012233003346E-4</v>
          </cell>
          <cell r="G724">
            <v>2.7909551379193173E-4</v>
          </cell>
          <cell r="H724">
            <v>2.3838183898144648E-2</v>
          </cell>
          <cell r="I724">
            <v>3.1686985924886377E-2</v>
          </cell>
          <cell r="J724">
            <v>1.4614728600488236E-2</v>
          </cell>
          <cell r="K724">
            <v>5.8458153181905899E-2</v>
          </cell>
          <cell r="L724">
            <v>0.14759705121196182</v>
          </cell>
          <cell r="M724">
            <v>0.15755241134459544</v>
          </cell>
          <cell r="N724">
            <v>0.14888252877475028</v>
          </cell>
          <cell r="O724">
            <v>7.5110570385903908E-2</v>
          </cell>
          <cell r="P724">
            <v>9.0837859459614909E-2</v>
          </cell>
        </row>
        <row r="725">
          <cell r="B725" t="str">
            <v>RHNS-EBAT</v>
          </cell>
          <cell r="C725" t="str">
            <v>VAR_fout</v>
          </cell>
          <cell r="D725" t="str">
            <v>AUX_RHNS-EBAT_OUT</v>
          </cell>
          <cell r="E725">
            <v>2.7854943015514393E-4</v>
          </cell>
          <cell r="F725">
            <v>2.7820012233003389E-4</v>
          </cell>
          <cell r="G725">
            <v>2.7909551379193194E-4</v>
          </cell>
          <cell r="H725">
            <v>2.3838183898144655E-2</v>
          </cell>
          <cell r="I725">
            <v>3.1686985924886411E-2</v>
          </cell>
          <cell r="J725">
            <v>1.4614728600488248E-2</v>
          </cell>
          <cell r="K725">
            <v>5.8458153181905954E-2</v>
          </cell>
          <cell r="L725">
            <v>0.14759705121196201</v>
          </cell>
          <cell r="M725">
            <v>0.15755241134459558</v>
          </cell>
          <cell r="N725">
            <v>0.14888252877475044</v>
          </cell>
          <cell r="O725">
            <v>7.5110570385904005E-2</v>
          </cell>
          <cell r="P725">
            <v>9.0837859459614992E-2</v>
          </cell>
        </row>
        <row r="726">
          <cell r="B726" t="str">
            <v>RHNS-EBAT</v>
          </cell>
          <cell r="C726" t="str">
            <v>VAR_fin</v>
          </cell>
          <cell r="D726" t="str">
            <v>RHNS_ELC</v>
          </cell>
          <cell r="E726">
            <v>3.0820926584952457E-4</v>
          </cell>
          <cell r="F726">
            <v>3.0773868807075781E-4</v>
          </cell>
          <cell r="G726">
            <v>3.0874674237847731E-4</v>
          </cell>
          <cell r="H726">
            <v>2.6361882126525071E-2</v>
          </cell>
          <cell r="I726">
            <v>3.5041604490787241E-2</v>
          </cell>
          <cell r="J726">
            <v>1.6161947937560022E-2</v>
          </cell>
          <cell r="K726">
            <v>6.4646881026868927E-2</v>
          </cell>
          <cell r="L726">
            <v>0.16322265480975118</v>
          </cell>
          <cell r="M726">
            <v>0.17423180020590501</v>
          </cell>
          <cell r="N726">
            <v>0.16464424704644559</v>
          </cell>
          <cell r="O726">
            <v>8.3062438896475271E-2</v>
          </cell>
          <cell r="P726">
            <v>0.10045479594370796</v>
          </cell>
        </row>
        <row r="727">
          <cell r="B727" t="str">
            <v>RHNS-EBAT</v>
          </cell>
          <cell r="C727" t="str">
            <v>VAR_fin</v>
          </cell>
          <cell r="D727" t="str">
            <v>AUX_RHNS-EBAT_IN</v>
          </cell>
          <cell r="E727">
            <v>3.0820926584952457E-4</v>
          </cell>
          <cell r="F727">
            <v>3.0773868807075781E-4</v>
          </cell>
          <cell r="G727">
            <v>3.0874674237847731E-4</v>
          </cell>
          <cell r="H727">
            <v>2.6361882126525071E-2</v>
          </cell>
          <cell r="I727">
            <v>3.5041604490787241E-2</v>
          </cell>
          <cell r="J727">
            <v>1.6161947937560022E-2</v>
          </cell>
          <cell r="K727">
            <v>6.4646881026868927E-2</v>
          </cell>
          <cell r="L727">
            <v>0.16322265480975118</v>
          </cell>
          <cell r="M727">
            <v>0.17423180020590501</v>
          </cell>
          <cell r="N727">
            <v>0.16464424704644559</v>
          </cell>
          <cell r="O727">
            <v>8.3062438896475271E-2</v>
          </cell>
          <cell r="P727">
            <v>0.10045479594370796</v>
          </cell>
        </row>
        <row r="728">
          <cell r="B728" t="str">
            <v>RHNS-EBAT</v>
          </cell>
          <cell r="C728" t="str">
            <v>VAR_ncap</v>
          </cell>
          <cell r="D728" t="str">
            <v>-</v>
          </cell>
          <cell r="E728">
            <v>1.1121285375523301E-4</v>
          </cell>
          <cell r="F728">
            <v>1.7871844224586901E-7</v>
          </cell>
          <cell r="G728">
            <v>4.8170200851041195E-7</v>
          </cell>
          <cell r="H728">
            <v>1.4776935720037699E-2</v>
          </cell>
          <cell r="I728">
            <v>4.3317420526283303E-4</v>
          </cell>
          <cell r="J728">
            <v>3.1700435683091801E-3</v>
          </cell>
          <cell r="K728">
            <v>2.0589207694151301E-2</v>
          </cell>
          <cell r="L728">
            <v>3.87936363864771E-2</v>
          </cell>
          <cell r="M728">
            <v>1.6476527852555899E-2</v>
          </cell>
          <cell r="N728">
            <v>2.46293815050821E-2</v>
          </cell>
          <cell r="O728">
            <v>3.2181124462175199E-3</v>
          </cell>
          <cell r="P728">
            <v>1.7368032295177801E-2</v>
          </cell>
        </row>
        <row r="729">
          <cell r="B729" t="str">
            <v>RHNS-EBAT</v>
          </cell>
          <cell r="C729" t="str">
            <v>VAR_cap</v>
          </cell>
          <cell r="D729" t="str">
            <v>-</v>
          </cell>
          <cell r="E729">
            <v>1.139593079757806E-4</v>
          </cell>
          <cell r="F729">
            <v>1.1408364124887114E-4</v>
          </cell>
          <cell r="G729">
            <v>1.1445668986588441E-4</v>
          </cell>
          <cell r="H729">
            <v>1.4858808329383879E-2</v>
          </cell>
          <cell r="I729">
            <v>1.5210260838262896E-2</v>
          </cell>
          <cell r="J729">
            <v>6.7062253569984001E-3</v>
          </cell>
          <cell r="K729">
            <v>2.39837433355444E-2</v>
          </cell>
          <cell r="L729">
            <v>6.0465479724938147E-2</v>
          </cell>
          <cell r="M729">
            <v>6.453125974287692E-2</v>
          </cell>
          <cell r="N729">
            <v>6.0981313292902468E-2</v>
          </cell>
          <cell r="O729">
            <v>3.0765641677716733E-2</v>
          </cell>
          <cell r="P729">
            <v>3.7207192758178548E-2</v>
          </cell>
        </row>
        <row r="730">
          <cell r="B730" t="str">
            <v>G-INTC-EXP00-AT</v>
          </cell>
          <cell r="C730" t="str">
            <v>VAR_fout</v>
          </cell>
          <cell r="D730" t="str">
            <v>ELC_E-AT</v>
          </cell>
          <cell r="E730">
            <v>6.2295557977134868</v>
          </cell>
          <cell r="F730">
            <v>1.8440937927618361E-4</v>
          </cell>
          <cell r="G730">
            <v>2.2816978245381064E-4</v>
          </cell>
          <cell r="H730">
            <v>7.1917604610536424E-5</v>
          </cell>
          <cell r="I730">
            <v>8.2071627644581213E-5</v>
          </cell>
          <cell r="J730">
            <v>7.6639411459776796E-5</v>
          </cell>
          <cell r="K730">
            <v>4.6210695304915924E-5</v>
          </cell>
          <cell r="L730">
            <v>4.0229619687544223E-5</v>
          </cell>
          <cell r="M730">
            <v>3.6596485555200308E-5</v>
          </cell>
          <cell r="N730">
            <v>3.9067402720981939E-5</v>
          </cell>
          <cell r="O730">
            <v>3.73138248388034E-5</v>
          </cell>
          <cell r="P730">
            <v>6.3605552839329869E-5</v>
          </cell>
        </row>
        <row r="731">
          <cell r="B731" t="str">
            <v>G-INTC-EXP00-AT</v>
          </cell>
          <cell r="C731" t="str">
            <v>VAR_fin</v>
          </cell>
          <cell r="D731" t="str">
            <v>ELC</v>
          </cell>
          <cell r="E731">
            <v>6.2295557977134868</v>
          </cell>
          <cell r="F731">
            <v>1.8440937927618361E-4</v>
          </cell>
          <cell r="G731">
            <v>2.2816978245381064E-4</v>
          </cell>
          <cell r="H731">
            <v>7.1917604610536424E-5</v>
          </cell>
          <cell r="I731">
            <v>8.2071627644581213E-5</v>
          </cell>
          <cell r="J731">
            <v>7.6639411459776796E-5</v>
          </cell>
          <cell r="K731">
            <v>4.6210695304915924E-5</v>
          </cell>
          <cell r="L731">
            <v>4.0229619687544223E-5</v>
          </cell>
          <cell r="M731">
            <v>3.6596485555200308E-5</v>
          </cell>
          <cell r="N731">
            <v>3.9067402720981939E-5</v>
          </cell>
          <cell r="O731">
            <v>3.73138248388034E-5</v>
          </cell>
          <cell r="P731">
            <v>6.3605552839329869E-5</v>
          </cell>
        </row>
        <row r="732">
          <cell r="B732" t="str">
            <v>G-INTC-EXP00-AT</v>
          </cell>
          <cell r="C732" t="str">
            <v>VAR_ncap</v>
          </cell>
          <cell r="D732" t="str">
            <v>-</v>
          </cell>
          <cell r="E732">
            <v>9.2423123019977606E-8</v>
          </cell>
          <cell r="F732">
            <v>9.8774221339425401E-8</v>
          </cell>
          <cell r="G732">
            <v>1.3954771208543099E-7</v>
          </cell>
          <cell r="H732">
            <v>1.2995306097931599E-7</v>
          </cell>
          <cell r="I732">
            <v>1.7968899478708699E-7</v>
          </cell>
          <cell r="J732">
            <v>2.4887609580478798E-7</v>
          </cell>
          <cell r="K732">
            <v>3.23283391173559E-7</v>
          </cell>
          <cell r="L732">
            <v>2.4669184086356798E-7</v>
          </cell>
          <cell r="M732">
            <v>4.2375502180517699E-7</v>
          </cell>
          <cell r="N732">
            <v>8.0283224471388895E-5</v>
          </cell>
        </row>
        <row r="733">
          <cell r="B733" t="str">
            <v>G-INTC-EXP00-AT</v>
          </cell>
          <cell r="C733" t="str">
            <v>VAR_cap</v>
          </cell>
          <cell r="D733" t="str">
            <v>-</v>
          </cell>
          <cell r="E733">
            <v>0.2361804677427759</v>
          </cell>
          <cell r="F733">
            <v>1.3900334542005233E-4</v>
          </cell>
          <cell r="G733">
            <v>1.3851101600992344E-4</v>
          </cell>
          <cell r="H733">
            <v>1.3798455658031727E-4</v>
          </cell>
          <cell r="I733">
            <v>1.3704832418648394E-4</v>
          </cell>
          <cell r="J733">
            <v>1.3597267679732461E-4</v>
          </cell>
          <cell r="K733">
            <v>1.3513933042696991E-4</v>
          </cell>
          <cell r="L733">
            <v>1.3452371465794144E-4</v>
          </cell>
          <cell r="M733">
            <v>1.3477584910770446E-4</v>
          </cell>
          <cell r="N733">
            <v>1.358358506442503E-4</v>
          </cell>
          <cell r="O733">
            <v>1.370404863116903E-4</v>
          </cell>
          <cell r="P733">
            <v>2.188762325432414E-4</v>
          </cell>
        </row>
        <row r="734">
          <cell r="B734" t="str">
            <v>G-INTC-IMP00-DE</v>
          </cell>
          <cell r="C734" t="str">
            <v>VAR_fout</v>
          </cell>
          <cell r="D734" t="str">
            <v>ELC</v>
          </cell>
          <cell r="E734">
            <v>46.398476127251207</v>
          </cell>
          <cell r="F734">
            <v>27.374541343228671</v>
          </cell>
          <cell r="G734">
            <v>21.670287106833843</v>
          </cell>
          <cell r="H734">
            <v>21.883981328916921</v>
          </cell>
          <cell r="I734">
            <v>18.004399935067038</v>
          </cell>
          <cell r="J734">
            <v>16.06883711560716</v>
          </cell>
          <cell r="K734">
            <v>12.358469720635117</v>
          </cell>
          <cell r="L734">
            <v>4.7761972825708066</v>
          </cell>
          <cell r="M734">
            <v>3.5830863885562612</v>
          </cell>
          <cell r="N734">
            <v>1.5663635430334792</v>
          </cell>
          <cell r="O734">
            <v>2.034707949748654</v>
          </cell>
          <cell r="P734">
            <v>2.0312795673216826</v>
          </cell>
        </row>
        <row r="735">
          <cell r="B735" t="str">
            <v>G-INTC-IMP00-DE</v>
          </cell>
          <cell r="C735" t="str">
            <v>VAR_fin</v>
          </cell>
          <cell r="D735" t="str">
            <v>ELC_I-DE</v>
          </cell>
          <cell r="E735">
            <v>46.398476127251207</v>
          </cell>
          <cell r="F735">
            <v>27.374541343228671</v>
          </cell>
          <cell r="G735">
            <v>21.670287106833843</v>
          </cell>
          <cell r="H735">
            <v>21.883981328916921</v>
          </cell>
          <cell r="I735">
            <v>18.004399935067038</v>
          </cell>
          <cell r="J735">
            <v>16.06883711560716</v>
          </cell>
          <cell r="K735">
            <v>12.358469720635117</v>
          </cell>
          <cell r="L735">
            <v>4.7761972825708066</v>
          </cell>
          <cell r="M735">
            <v>3.5830863885562612</v>
          </cell>
          <cell r="N735">
            <v>1.5663635430334792</v>
          </cell>
          <cell r="O735">
            <v>2.034707949748654</v>
          </cell>
          <cell r="P735">
            <v>2.0312795673216826</v>
          </cell>
        </row>
        <row r="736">
          <cell r="B736" t="str">
            <v>G-INTC-IMP00-DE</v>
          </cell>
          <cell r="C736" t="str">
            <v>VAR_ncap</v>
          </cell>
          <cell r="D736" t="str">
            <v>-</v>
          </cell>
          <cell r="E736">
            <v>6.6163043790429399E-7</v>
          </cell>
          <cell r="F736">
            <v>6.6930670495034604E-7</v>
          </cell>
          <cell r="G736">
            <v>7.7762263477869996E-7</v>
          </cell>
          <cell r="H736">
            <v>9.5017427572211304E-7</v>
          </cell>
          <cell r="I736">
            <v>1.0953717256047099E-6</v>
          </cell>
          <cell r="J736">
            <v>9.6375368665667808E-7</v>
          </cell>
          <cell r="K736">
            <v>2.6775561108626199E-6</v>
          </cell>
          <cell r="L736">
            <v>2.16595143091549E-6</v>
          </cell>
          <cell r="M736">
            <v>0.29821717699667999</v>
          </cell>
          <cell r="N736">
            <v>2.6117914732277301E-4</v>
          </cell>
        </row>
        <row r="737">
          <cell r="B737" t="str">
            <v>G-INTC-IMP00-DE</v>
          </cell>
          <cell r="C737" t="str">
            <v>VAR_cap</v>
          </cell>
          <cell r="D737" t="str">
            <v>-</v>
          </cell>
          <cell r="E737">
            <v>1.9336842837483801</v>
          </cell>
          <cell r="F737">
            <v>1.7679474120286103</v>
          </cell>
          <cell r="G737">
            <v>1.7679467486175702</v>
          </cell>
          <cell r="H737">
            <v>1.7679470179132537</v>
          </cell>
          <cell r="I737">
            <v>1.7679479821735185</v>
          </cell>
          <cell r="J737">
            <v>1.7679480426477934</v>
          </cell>
          <cell r="K737">
            <v>1.7679483832731631</v>
          </cell>
          <cell r="L737">
            <v>0.87807586206396593</v>
          </cell>
          <cell r="M737">
            <v>0.59003894857150163</v>
          </cell>
          <cell r="N737">
            <v>0.22483836383703981</v>
          </cell>
          <cell r="O737">
            <v>0.29822283884838474</v>
          </cell>
          <cell r="P737">
            <v>0.2984829422014042</v>
          </cell>
        </row>
        <row r="738">
          <cell r="B738" t="str">
            <v>RHEM-SHSTG-CHPWOD</v>
          </cell>
          <cell r="C738" t="str">
            <v>VAR_fout</v>
          </cell>
          <cell r="D738" t="str">
            <v>AUX_REM-CHPWOD_OUT</v>
          </cell>
          <cell r="E738">
            <v>3.585054710189229E-5</v>
          </cell>
          <cell r="F738">
            <v>2.6308237431222716E-5</v>
          </cell>
          <cell r="G738">
            <v>3.6115737262246691E-5</v>
          </cell>
          <cell r="H738">
            <v>2.8867166299203524E-4</v>
          </cell>
          <cell r="I738">
            <v>2.9215813543010495E-4</v>
          </cell>
          <cell r="J738">
            <v>7.1352616803134605E-3</v>
          </cell>
          <cell r="K738">
            <v>1.0959818739995884E-2</v>
          </cell>
          <cell r="L738">
            <v>1.409600189938894E-2</v>
          </cell>
          <cell r="M738">
            <v>1.2016661622766201E-2</v>
          </cell>
          <cell r="N738">
            <v>5.8219348612825305E-3</v>
          </cell>
          <cell r="O738">
            <v>4.8918914019878777E-3</v>
          </cell>
          <cell r="P738">
            <v>1.9412494318146603E-3</v>
          </cell>
        </row>
        <row r="739">
          <cell r="B739" t="str">
            <v>RHEM-SHSTG-CHPWOD</v>
          </cell>
          <cell r="C739" t="str">
            <v>VAR_fout</v>
          </cell>
          <cell r="D739" t="str">
            <v>RHEM_LTH_CHPWOD</v>
          </cell>
          <cell r="E739">
            <v>3.5850547101892189E-5</v>
          </cell>
          <cell r="F739">
            <v>2.632577625617681E-5</v>
          </cell>
          <cell r="G739">
            <v>3.615335782189482E-5</v>
          </cell>
          <cell r="H739">
            <v>2.8867166299203524E-4</v>
          </cell>
          <cell r="I739">
            <v>2.9242666312811024E-4</v>
          </cell>
          <cell r="J739">
            <v>7.1352616803134379E-3</v>
          </cell>
          <cell r="K739">
            <v>1.0968772840273644E-2</v>
          </cell>
          <cell r="L739">
            <v>1.4096001899388916E-2</v>
          </cell>
          <cell r="M739">
            <v>1.2016661622766194E-2</v>
          </cell>
          <cell r="N739">
            <v>5.8219348612825244E-3</v>
          </cell>
          <cell r="O739">
            <v>4.8918914019878751E-3</v>
          </cell>
          <cell r="P739">
            <v>1.9412494318146586E-3</v>
          </cell>
        </row>
        <row r="740">
          <cell r="B740" t="str">
            <v>RHEM-SHSTG-CHPWOD</v>
          </cell>
          <cell r="C740" t="str">
            <v>VAR_fin</v>
          </cell>
          <cell r="D740" t="str">
            <v>AUX_REM-CHPWOD_IN</v>
          </cell>
          <cell r="E740">
            <v>2.856286044039797E-5</v>
          </cell>
          <cell r="F740">
            <v>1.2288873998059472E-5</v>
          </cell>
          <cell r="G740">
            <v>2.8974114823986586E-5</v>
          </cell>
          <cell r="H740">
            <v>3.6080433361941524E-4</v>
          </cell>
          <cell r="I740">
            <v>3.544574102927764E-4</v>
          </cell>
          <cell r="J740">
            <v>8.3946785431903773E-3</v>
          </cell>
          <cell r="K740">
            <v>1.2536101801914185E-2</v>
          </cell>
          <cell r="L740">
            <v>1.5663035866176366E-2</v>
          </cell>
          <cell r="M740">
            <v>1.3351889016042267E-2</v>
          </cell>
          <cell r="N740">
            <v>6.4694693349181672E-3</v>
          </cell>
          <cell r="O740">
            <v>5.4356866275176051E-3</v>
          </cell>
          <cell r="P740">
            <v>2.1579600569041207E-3</v>
          </cell>
        </row>
        <row r="741">
          <cell r="B741" t="str">
            <v>RHEM-SHSTG-CHPWOD</v>
          </cell>
          <cell r="C741" t="str">
            <v>VAR_fin</v>
          </cell>
          <cell r="D741" t="str">
            <v>RHEM_LTH_CHPWOD</v>
          </cell>
          <cell r="E741">
            <v>2.856286044039797E-5</v>
          </cell>
          <cell r="F741">
            <v>1.2288873998059472E-5</v>
          </cell>
          <cell r="G741">
            <v>2.8974114823986586E-5</v>
          </cell>
          <cell r="H741">
            <v>3.6080433361941524E-4</v>
          </cell>
          <cell r="I741">
            <v>3.544574102927764E-4</v>
          </cell>
          <cell r="J741">
            <v>8.3946785431903773E-3</v>
          </cell>
          <cell r="K741">
            <v>1.2536101801914185E-2</v>
          </cell>
          <cell r="L741">
            <v>1.5663035866176366E-2</v>
          </cell>
          <cell r="M741">
            <v>1.3351889016042267E-2</v>
          </cell>
          <cell r="N741">
            <v>6.4694693349181672E-3</v>
          </cell>
          <cell r="O741">
            <v>5.4356866275176051E-3</v>
          </cell>
          <cell r="P741">
            <v>2.1579600569041207E-3</v>
          </cell>
        </row>
        <row r="742">
          <cell r="B742" t="str">
            <v>RHEM-SHSTG-CHPWOD</v>
          </cell>
          <cell r="C742" t="str">
            <v>VAR_ncap</v>
          </cell>
          <cell r="D742" t="str">
            <v>-</v>
          </cell>
          <cell r="E742">
            <v>5.1656127200034804E-4</v>
          </cell>
          <cell r="F742">
            <v>1.1823632412315001E-5</v>
          </cell>
          <cell r="G742">
            <v>1.9462380485797201E-5</v>
          </cell>
          <cell r="H742">
            <v>2.0420149309795801E-5</v>
          </cell>
          <cell r="I742">
            <v>6.5700640309174696E-4</v>
          </cell>
          <cell r="J742">
            <v>2.72402829896112E-3</v>
          </cell>
          <cell r="K742">
            <v>1.1986949581631E-3</v>
          </cell>
          <cell r="L742">
            <v>7.8107816388253595E-4</v>
          </cell>
          <cell r="M742">
            <v>1.89849734579153E-3</v>
          </cell>
          <cell r="N742">
            <v>3.7764299156538002E-4</v>
          </cell>
          <cell r="O742">
            <v>2.0610060164962299E-4</v>
          </cell>
          <cell r="P742">
            <v>2.2597934003524599E-3</v>
          </cell>
        </row>
        <row r="743">
          <cell r="B743" t="str">
            <v>RHEM-SHSTG-CHPWOD</v>
          </cell>
          <cell r="C743" t="str">
            <v>VAR_cap</v>
          </cell>
          <cell r="D743" t="str">
            <v>-</v>
          </cell>
          <cell r="E743">
            <v>5.1656127200034804E-4</v>
          </cell>
          <cell r="F743">
            <v>5.2705627731041544E-4</v>
          </cell>
          <cell r="G743">
            <v>5.4303900041249766E-4</v>
          </cell>
          <cell r="H743">
            <v>5.5780346637849686E-4</v>
          </cell>
          <cell r="I743">
            <v>8.2210381541576835E-4</v>
          </cell>
          <cell r="J743">
            <v>3.3931016209774552E-3</v>
          </cell>
          <cell r="K743">
            <v>4.5706184915414441E-3</v>
          </cell>
          <cell r="L743">
            <v>4.6933048446009054E-3</v>
          </cell>
          <cell r="M743">
            <v>4.1233764560327521E-3</v>
          </cell>
          <cell r="N743">
            <v>3.0371478725027762E-3</v>
          </cell>
          <cell r="O743">
            <v>1.9983627534946348E-3</v>
          </cell>
          <cell r="P743">
            <v>2.833579378423635E-3</v>
          </cell>
        </row>
        <row r="744">
          <cell r="B744" t="str">
            <v>RHNM-CHPGFC</v>
          </cell>
          <cell r="C744" t="str">
            <v>VAR_fout</v>
          </cell>
          <cell r="D744" t="str">
            <v>CO2_R</v>
          </cell>
          <cell r="M744">
            <v>3.9497292155615198E-2</v>
          </cell>
          <cell r="N744">
            <v>0.108844341988274</v>
          </cell>
          <cell r="O744">
            <v>6.5845225994687298E-2</v>
          </cell>
          <cell r="P744">
            <v>0.163015788013291</v>
          </cell>
        </row>
        <row r="745">
          <cell r="B745" t="str">
            <v>RHNM-CHPGFC</v>
          </cell>
          <cell r="C745" t="str">
            <v>VAR_fout</v>
          </cell>
          <cell r="D745" t="str">
            <v>RHNM_NKEV_GAS_ELC_CHP</v>
          </cell>
          <cell r="M745">
            <v>3.1513796932671666E-4</v>
          </cell>
          <cell r="N745">
            <v>8.6843889884261494E-4</v>
          </cell>
          <cell r="O745">
            <v>5.253608457022927E-4</v>
          </cell>
          <cell r="P745">
            <v>1.3006578830847652E-3</v>
          </cell>
        </row>
        <row r="746">
          <cell r="B746" t="str">
            <v>RHNM-CHPGFC</v>
          </cell>
          <cell r="C746" t="str">
            <v>VAR_fout</v>
          </cell>
          <cell r="D746" t="str">
            <v>RHNM_LTH_CHPNGA</v>
          </cell>
          <cell r="M746">
            <v>3.1513796932671666E-4</v>
          </cell>
          <cell r="N746">
            <v>8.6843889884261494E-4</v>
          </cell>
          <cell r="O746">
            <v>5.253608457022927E-4</v>
          </cell>
          <cell r="P746">
            <v>1.3006578830847652E-3</v>
          </cell>
        </row>
        <row r="747">
          <cell r="B747" t="str">
            <v>RHNM-CHPGFC</v>
          </cell>
          <cell r="C747" t="str">
            <v>VAR_fin</v>
          </cell>
          <cell r="D747" t="str">
            <v>RNGA</v>
          </cell>
          <cell r="M747">
            <v>7.0030659850381469E-4</v>
          </cell>
          <cell r="N747">
            <v>1.9298642196502566E-3</v>
          </cell>
          <cell r="O747">
            <v>1.1674685460050936E-3</v>
          </cell>
          <cell r="P747">
            <v>2.8903508512994796E-3</v>
          </cell>
        </row>
        <row r="748">
          <cell r="B748" t="str">
            <v>RHNM-CHPGFC</v>
          </cell>
          <cell r="C748" t="str">
            <v>VAR_ncap</v>
          </cell>
          <cell r="D748" t="str">
            <v>-</v>
          </cell>
          <cell r="M748">
            <v>3.5005516823672699E-5</v>
          </cell>
          <cell r="N748">
            <v>4.3493465927601397E-5</v>
          </cell>
          <cell r="O748">
            <v>1.45054175427286E-7</v>
          </cell>
          <cell r="P748">
            <v>4.4340603426723302E-5</v>
          </cell>
        </row>
        <row r="749">
          <cell r="B749" t="str">
            <v>RHNM-CHPGFC</v>
          </cell>
          <cell r="C749" t="str">
            <v>VAR_cap</v>
          </cell>
          <cell r="D749" t="str">
            <v>-</v>
          </cell>
          <cell r="M749">
            <v>3.5005516823672699E-5</v>
          </cell>
          <cell r="N749">
            <v>7.8474216800675687E-5</v>
          </cell>
          <cell r="O749">
            <v>7.8470684195837938E-5</v>
          </cell>
          <cell r="P749">
            <v>1.2262363398638843E-4</v>
          </cell>
        </row>
        <row r="750">
          <cell r="B750" t="str">
            <v>G-INTC-EXP00-FR</v>
          </cell>
          <cell r="C750" t="str">
            <v>VAR_fout</v>
          </cell>
          <cell r="D750" t="str">
            <v>ELC_E-FR</v>
          </cell>
          <cell r="E750">
            <v>12.753359160143418</v>
          </cell>
          <cell r="F750">
            <v>1.448315060275269E-4</v>
          </cell>
          <cell r="G750">
            <v>1.4398749309841232E-4</v>
          </cell>
          <cell r="H750">
            <v>7.7926766540786966E-5</v>
          </cell>
          <cell r="I750">
            <v>1.2128387981799148E-4</v>
          </cell>
          <cell r="J750">
            <v>2.0740766409771286E-4</v>
          </cell>
          <cell r="K750">
            <v>2.0648580967309578E-4</v>
          </cell>
          <cell r="L750">
            <v>1.8939523829469257E-4</v>
          </cell>
          <cell r="M750">
            <v>1.7330681372391718E-4</v>
          </cell>
          <cell r="N750">
            <v>1.8646606036992538E-4</v>
          </cell>
          <cell r="O750">
            <v>1.7941083033449972E-4</v>
          </cell>
          <cell r="P750">
            <v>2.8666813995644532E-4</v>
          </cell>
        </row>
        <row r="751">
          <cell r="B751" t="str">
            <v>G-INTC-EXP00-FR</v>
          </cell>
          <cell r="C751" t="str">
            <v>VAR_fin</v>
          </cell>
          <cell r="D751" t="str">
            <v>ELC</v>
          </cell>
          <cell r="E751">
            <v>12.753359160143418</v>
          </cell>
          <cell r="F751">
            <v>1.448315060275269E-4</v>
          </cell>
          <cell r="G751">
            <v>1.4398749309841232E-4</v>
          </cell>
          <cell r="H751">
            <v>7.7926766540786966E-5</v>
          </cell>
          <cell r="I751">
            <v>1.2128387981799148E-4</v>
          </cell>
          <cell r="J751">
            <v>2.0740766409771286E-4</v>
          </cell>
          <cell r="K751">
            <v>2.0648580967309578E-4</v>
          </cell>
          <cell r="L751">
            <v>1.8939523829469257E-4</v>
          </cell>
          <cell r="M751">
            <v>1.7330681372391718E-4</v>
          </cell>
          <cell r="N751">
            <v>1.8646606036992538E-4</v>
          </cell>
          <cell r="O751">
            <v>1.7941083033449972E-4</v>
          </cell>
          <cell r="P751">
            <v>2.8666813995644532E-4</v>
          </cell>
        </row>
        <row r="752">
          <cell r="B752" t="str">
            <v>G-INTC-EXP00-FR</v>
          </cell>
          <cell r="C752" t="str">
            <v>VAR_ncap</v>
          </cell>
          <cell r="D752" t="str">
            <v>-</v>
          </cell>
          <cell r="E752">
            <v>5.1858477738232997E-7</v>
          </cell>
          <cell r="F752">
            <v>4.6948150934540501E-7</v>
          </cell>
          <cell r="G752">
            <v>5.9177578143658801E-7</v>
          </cell>
          <cell r="H752">
            <v>6.8971372032912804E-7</v>
          </cell>
          <cell r="I752">
            <v>9.35684384366919E-7</v>
          </cell>
          <cell r="J752">
            <v>8.3109926359722805E-7</v>
          </cell>
          <cell r="K752">
            <v>7.1321477285609399E-7</v>
          </cell>
          <cell r="L752">
            <v>5.0689056182061095E-7</v>
          </cell>
          <cell r="M752">
            <v>7.3026381734394901E-7</v>
          </cell>
          <cell r="N752">
            <v>8.1983736898190503E-5</v>
          </cell>
        </row>
        <row r="753">
          <cell r="B753" t="str">
            <v>G-INTC-EXP00-FR</v>
          </cell>
          <cell r="C753" t="str">
            <v>VAR_cap</v>
          </cell>
          <cell r="D753" t="str">
            <v>-</v>
          </cell>
          <cell r="E753">
            <v>1.2999988807519465</v>
          </cell>
          <cell r="F753">
            <v>1.4128441992000695E-4</v>
          </cell>
          <cell r="G753">
            <v>1.4057228683994616E-4</v>
          </cell>
          <cell r="H753">
            <v>1.4063027954880347E-4</v>
          </cell>
          <cell r="I753">
            <v>1.4118292339126981E-4</v>
          </cell>
          <cell r="J753">
            <v>1.4111613896838904E-4</v>
          </cell>
          <cell r="K753">
            <v>1.4158866702973505E-4</v>
          </cell>
          <cell r="L753">
            <v>1.4161458835659779E-4</v>
          </cell>
          <cell r="M753">
            <v>1.4154846283109812E-4</v>
          </cell>
          <cell r="N753">
            <v>1.4169514863238142E-4</v>
          </cell>
          <cell r="O753">
            <v>1.414825027685751E-4</v>
          </cell>
          <cell r="P753">
            <v>2.227470551365851E-4</v>
          </cell>
        </row>
        <row r="754">
          <cell r="B754" t="str">
            <v>RHNM-EBAT</v>
          </cell>
          <cell r="C754" t="str">
            <v>VAR_fout</v>
          </cell>
          <cell r="D754" t="str">
            <v>RHNM_ELC</v>
          </cell>
          <cell r="E754">
            <v>2.7848998093778189E-4</v>
          </cell>
          <cell r="F754">
            <v>2.7814024699501891E-4</v>
          </cell>
          <cell r="G754">
            <v>2.7901740656473484E-4</v>
          </cell>
          <cell r="H754">
            <v>4.0845862949941157E-2</v>
          </cell>
          <cell r="I754">
            <v>7.1283785820615841E-2</v>
          </cell>
          <cell r="J754">
            <v>0.10164486346557515</v>
          </cell>
          <cell r="K754">
            <v>0.15615668569379765</v>
          </cell>
          <cell r="L754">
            <v>0.15002094211625419</v>
          </cell>
          <cell r="M754">
            <v>0.15848090639136711</v>
          </cell>
          <cell r="N754">
            <v>0.15179922675727309</v>
          </cell>
          <cell r="O754">
            <v>7.5912668355071058E-2</v>
          </cell>
          <cell r="P754">
            <v>9.1543667947426882E-2</v>
          </cell>
        </row>
        <row r="755">
          <cell r="B755" t="str">
            <v>RHNM-EBAT</v>
          </cell>
          <cell r="C755" t="str">
            <v>VAR_fout</v>
          </cell>
          <cell r="D755" t="str">
            <v>AUX_RHNM-EBAT_OUT</v>
          </cell>
          <cell r="E755">
            <v>2.7848998093778216E-4</v>
          </cell>
          <cell r="F755">
            <v>2.7814024699501918E-4</v>
          </cell>
          <cell r="G755">
            <v>2.7901740656473506E-4</v>
          </cell>
          <cell r="H755">
            <v>4.0845862949941199E-2</v>
          </cell>
          <cell r="I755">
            <v>7.1283785820615911E-2</v>
          </cell>
          <cell r="J755">
            <v>0.10164486346557525</v>
          </cell>
          <cell r="K755">
            <v>0.15615668569379784</v>
          </cell>
          <cell r="L755">
            <v>0.15002094211625436</v>
          </cell>
          <cell r="M755">
            <v>0.15848090639136725</v>
          </cell>
          <cell r="N755">
            <v>0.15179922675727325</v>
          </cell>
          <cell r="O755">
            <v>7.5912668355071128E-2</v>
          </cell>
          <cell r="P755">
            <v>9.1543667947426924E-2</v>
          </cell>
        </row>
        <row r="756">
          <cell r="B756" t="str">
            <v>RHNM-EBAT</v>
          </cell>
          <cell r="C756" t="str">
            <v>VAR_fin</v>
          </cell>
          <cell r="D756" t="str">
            <v>RHNM_ELC</v>
          </cell>
          <cell r="E756">
            <v>3.0814352305286679E-4</v>
          </cell>
          <cell r="F756">
            <v>3.0767247404558706E-4</v>
          </cell>
          <cell r="G756">
            <v>3.0867909757932891E-4</v>
          </cell>
          <cell r="H756">
            <v>4.5170075630362641E-2</v>
          </cell>
          <cell r="I756">
            <v>7.8830311544123788E-2</v>
          </cell>
          <cell r="J756">
            <v>0.11240551027971758</v>
          </cell>
          <cell r="K756">
            <v>0.1726882487701763</v>
          </cell>
          <cell r="L756">
            <v>0.16590315057003813</v>
          </cell>
          <cell r="M756">
            <v>0.17525859019681739</v>
          </cell>
          <cell r="N756">
            <v>0.16786972066693814</v>
          </cell>
          <cell r="O756">
            <v>8.3949450900378572E-2</v>
          </cell>
          <cell r="P756">
            <v>0.1012353247033526</v>
          </cell>
        </row>
        <row r="757">
          <cell r="B757" t="str">
            <v>RHNM-EBAT</v>
          </cell>
          <cell r="C757" t="str">
            <v>VAR_fin</v>
          </cell>
          <cell r="D757" t="str">
            <v>AUX_RHNM-EBAT_IN</v>
          </cell>
          <cell r="E757">
            <v>3.0814352305286679E-4</v>
          </cell>
          <cell r="F757">
            <v>3.0767247404558706E-4</v>
          </cell>
          <cell r="G757">
            <v>3.0867909757932891E-4</v>
          </cell>
          <cell r="H757">
            <v>4.5170075630362641E-2</v>
          </cell>
          <cell r="I757">
            <v>7.8830311544123788E-2</v>
          </cell>
          <cell r="J757">
            <v>0.11240551027971758</v>
          </cell>
          <cell r="K757">
            <v>0.1726882487701763</v>
          </cell>
          <cell r="L757">
            <v>0.16590315057003813</v>
          </cell>
          <cell r="M757">
            <v>0.17525859019681739</v>
          </cell>
          <cell r="N757">
            <v>0.16786972066693814</v>
          </cell>
          <cell r="O757">
            <v>8.3949450900378572E-2</v>
          </cell>
          <cell r="P757">
            <v>0.1012353247033526</v>
          </cell>
        </row>
        <row r="758">
          <cell r="B758" t="str">
            <v>RHNM-EBAT</v>
          </cell>
          <cell r="C758" t="str">
            <v>VAR_ncap</v>
          </cell>
          <cell r="D758" t="str">
            <v>-</v>
          </cell>
          <cell r="E758">
            <v>1.11188388450702E-4</v>
          </cell>
          <cell r="F758">
            <v>1.7864158628152699E-7</v>
          </cell>
          <cell r="G758">
            <v>4.8173309166809295E-7</v>
          </cell>
          <cell r="H758">
            <v>2.6941595983884199E-2</v>
          </cell>
          <cell r="I758">
            <v>4.4342332370105701E-3</v>
          </cell>
          <cell r="J758">
            <v>3.5228699760082402E-2</v>
          </cell>
          <cell r="K758">
            <v>2.6525540724429499E-2</v>
          </cell>
          <cell r="L758">
            <v>2.2898639761524401E-2</v>
          </cell>
          <cell r="M758">
            <v>3.0081591901456501E-2</v>
          </cell>
          <cell r="N758">
            <v>2.0362607870514401E-2</v>
          </cell>
          <cell r="O758">
            <v>5.4035908754686201E-3</v>
          </cell>
          <cell r="P758">
            <v>1.8351097682530501E-2</v>
          </cell>
        </row>
        <row r="759">
          <cell r="B759" t="str">
            <v>RHNM-EBAT</v>
          </cell>
          <cell r="C759" t="str">
            <v>VAR_cap</v>
          </cell>
          <cell r="D759" t="str">
            <v>-</v>
          </cell>
          <cell r="E759">
            <v>1.1393485955760634E-4</v>
          </cell>
          <cell r="F759">
            <v>1.140591242277571E-4</v>
          </cell>
          <cell r="G759">
            <v>1.1443221470374096E-4</v>
          </cell>
          <cell r="H759">
            <v>2.702345063652822E-2</v>
          </cell>
          <cell r="I759">
            <v>3.1375980207184663E-2</v>
          </cell>
          <cell r="J759">
            <v>4.5320481898776577E-2</v>
          </cell>
          <cell r="K759">
            <v>6.4053325507060624E-2</v>
          </cell>
          <cell r="L759">
            <v>6.1457964550239719E-2</v>
          </cell>
          <cell r="M759">
            <v>6.4911552754553486E-2</v>
          </cell>
          <cell r="N759">
            <v>6.2175900678513571E-2</v>
          </cell>
          <cell r="O759">
            <v>3.1094101540657313E-2</v>
          </cell>
          <cell r="P759">
            <v>3.7496249513008249E-2</v>
          </cell>
        </row>
        <row r="760">
          <cell r="B760" t="str">
            <v>ITOT-CHPWST</v>
          </cell>
          <cell r="C760" t="str">
            <v>VAR_fout</v>
          </cell>
          <cell r="D760" t="str">
            <v>ITOT_LTH_CHP</v>
          </cell>
          <cell r="E760">
            <v>1.9347892489837963</v>
          </cell>
          <cell r="F760">
            <v>1.9668788801073498</v>
          </cell>
          <cell r="G760">
            <v>2.5502855844424754</v>
          </cell>
          <cell r="H760">
            <v>2.2433293602315834</v>
          </cell>
          <cell r="I760">
            <v>1.9426645224487029</v>
          </cell>
          <cell r="J760">
            <v>1.5657358432314576</v>
          </cell>
          <cell r="K760">
            <v>3.6214832929743233E-4</v>
          </cell>
          <cell r="L760">
            <v>1.4781701712810965E-4</v>
          </cell>
          <cell r="M760">
            <v>1.3405425534102335E-4</v>
          </cell>
          <cell r="N760">
            <v>1.3530850954771571E-4</v>
          </cell>
          <cell r="O760">
            <v>9.2384755346623724E-5</v>
          </cell>
          <cell r="P760">
            <v>6.45619970966567E-5</v>
          </cell>
        </row>
        <row r="761">
          <cell r="B761" t="str">
            <v>ITOT-CHPWST</v>
          </cell>
          <cell r="C761" t="str">
            <v>VAR_fout</v>
          </cell>
          <cell r="D761" t="str">
            <v>ITOT_KEV_WST_ELC_CHP</v>
          </cell>
          <cell r="E761">
            <v>0.23004115517639581</v>
          </cell>
          <cell r="F761">
            <v>0.24354424491137275</v>
          </cell>
          <cell r="G761">
            <v>0.33670575090352078</v>
          </cell>
          <cell r="H761">
            <v>0.332945350350634</v>
          </cell>
          <cell r="I761">
            <v>0.329185122607423</v>
          </cell>
          <cell r="J761">
            <v>0.30912612202992412</v>
          </cell>
          <cell r="K761">
            <v>8.5641734140144796E-5</v>
          </cell>
          <cell r="L761">
            <v>4.3574953212874227E-5</v>
          </cell>
          <cell r="M761">
            <v>3.9517831018124019E-5</v>
          </cell>
          <cell r="N761">
            <v>3.9887572401325536E-5</v>
          </cell>
          <cell r="O761">
            <v>2.7234086237330916E-5</v>
          </cell>
          <cell r="P761">
            <v>1.9032220088559346E-5</v>
          </cell>
        </row>
        <row r="762">
          <cell r="B762" t="str">
            <v>ITOT-CHPWST</v>
          </cell>
          <cell r="C762" t="str">
            <v>VAR_fout</v>
          </cell>
          <cell r="D762" t="str">
            <v>CO2_I</v>
          </cell>
          <cell r="E762">
            <v>344.47003104077601</v>
          </cell>
          <cell r="F762">
            <v>364.69119000504702</v>
          </cell>
          <cell r="G762">
            <v>504.19488916141398</v>
          </cell>
          <cell r="H762">
            <v>498.56393473049701</v>
          </cell>
          <cell r="I762">
            <v>492.933239070794</v>
          </cell>
          <cell r="J762">
            <v>462.89619472058001</v>
          </cell>
          <cell r="K762">
            <v>0.128242908048085</v>
          </cell>
          <cell r="L762">
            <v>6.5250648812571796E-2</v>
          </cell>
          <cell r="M762">
            <v>5.9175373086489701E-2</v>
          </cell>
          <cell r="N762">
            <v>5.9729036679171003E-2</v>
          </cell>
          <cell r="O762">
            <v>4.0781266892521803E-2</v>
          </cell>
          <cell r="P762">
            <v>2.8499507573888801E-2</v>
          </cell>
        </row>
        <row r="763">
          <cell r="B763" t="str">
            <v>ITOT-CHPWST</v>
          </cell>
          <cell r="C763" t="str">
            <v>VAR_fin</v>
          </cell>
          <cell r="D763" t="str">
            <v>IWST</v>
          </cell>
          <cell r="E763">
            <v>3.7119615413876659</v>
          </cell>
          <cell r="F763">
            <v>3.9298619612612842</v>
          </cell>
          <cell r="G763">
            <v>5.4331345814807497</v>
          </cell>
          <cell r="H763">
            <v>5.3724561932165615</v>
          </cell>
          <cell r="I763">
            <v>5.311780593435266</v>
          </cell>
          <cell r="J763">
            <v>4.9881055465579784</v>
          </cell>
          <cell r="K763">
            <v>1.3819278884491914E-3</v>
          </cell>
          <cell r="L763">
            <v>7.0313199151478256E-4</v>
          </cell>
          <cell r="M763">
            <v>6.3766565825958718E-4</v>
          </cell>
          <cell r="N763">
            <v>6.4363186076692831E-4</v>
          </cell>
          <cell r="O763">
            <v>4.3945330703148489E-4</v>
          </cell>
          <cell r="P763">
            <v>3.0710676264966426E-4</v>
          </cell>
        </row>
        <row r="764">
          <cell r="B764" t="str">
            <v>ITOT-CHPWST</v>
          </cell>
          <cell r="C764" t="str">
            <v>VAR_ncap</v>
          </cell>
          <cell r="D764" t="str">
            <v>-</v>
          </cell>
          <cell r="F764">
            <v>7.0415049561939595E-8</v>
          </cell>
          <cell r="G764">
            <v>3.7067749755831097E-7</v>
          </cell>
          <cell r="H764">
            <v>1.5499888726915199E-3</v>
          </cell>
          <cell r="I764">
            <v>5.0007185956479298E-3</v>
          </cell>
          <cell r="J764">
            <v>1.6890071274948E-7</v>
          </cell>
          <cell r="K764">
            <v>4.0728518837905597E-8</v>
          </cell>
          <cell r="L764">
            <v>4.7749244471759399E-8</v>
          </cell>
          <cell r="M764">
            <v>3.7186513448953999E-8</v>
          </cell>
          <cell r="N764">
            <v>1.3258082704123901E-7</v>
          </cell>
          <cell r="O764">
            <v>7.3769383895188304E-6</v>
          </cell>
          <cell r="P764">
            <v>7.8581001082748395E-6</v>
          </cell>
        </row>
        <row r="765">
          <cell r="B765" t="str">
            <v>ITOT-CHPWST</v>
          </cell>
          <cell r="C765" t="str">
            <v>VAR_cap</v>
          </cell>
          <cell r="D765" t="str">
            <v>-</v>
          </cell>
          <cell r="E765">
            <v>4.9333669648528124E-2</v>
          </cell>
          <cell r="F765">
            <v>1.3698590619947465E-2</v>
          </cell>
          <cell r="G765">
            <v>1.3698849116803823E-2</v>
          </cell>
          <cell r="H765">
            <v>1.3545721611887739E-2</v>
          </cell>
          <cell r="I765">
            <v>1.3392927965224451E-2</v>
          </cell>
          <cell r="J765">
            <v>1.2589335305240305E-2</v>
          </cell>
          <cell r="K765">
            <v>2.8975579552600883E-5</v>
          </cell>
          <cell r="L765">
            <v>2.7649078392010147E-5</v>
          </cell>
          <cell r="M765">
            <v>2.2733235938089853E-5</v>
          </cell>
          <cell r="N765">
            <v>2.2664406964710559E-5</v>
          </cell>
          <cell r="O765">
            <v>1.1521557250851054E-5</v>
          </cell>
          <cell r="P765">
            <v>1.5378661925866577E-5</v>
          </cell>
        </row>
        <row r="766">
          <cell r="B766" t="str">
            <v>CAES-EBAT</v>
          </cell>
          <cell r="C766" t="str">
            <v>VAR_fout</v>
          </cell>
          <cell r="D766" t="str">
            <v>ELC13</v>
          </cell>
          <cell r="E766">
            <v>9.450490459787883E-2</v>
          </cell>
          <cell r="F766">
            <v>5.7219990210568101E-3</v>
          </cell>
          <cell r="G766">
            <v>9.8745069651426792E-3</v>
          </cell>
          <cell r="H766">
            <v>9.4495161438296477E-2</v>
          </cell>
          <cell r="I766">
            <v>5.5052362294874466E-2</v>
          </cell>
          <cell r="J766">
            <v>7.0908244261600223E-2</v>
          </cell>
          <cell r="K766">
            <v>9.4497032498342889E-2</v>
          </cell>
          <cell r="L766">
            <v>9.4497410924006764E-2</v>
          </cell>
          <cell r="M766">
            <v>9.4498872243501217E-2</v>
          </cell>
          <cell r="N766">
            <v>9.4498827876909081E-2</v>
          </cell>
          <cell r="O766">
            <v>9.4498681998460787E-2</v>
          </cell>
          <cell r="P766">
            <v>9.4499120658810803E-2</v>
          </cell>
        </row>
        <row r="767">
          <cell r="B767" t="str">
            <v>CAES-EBAT</v>
          </cell>
          <cell r="C767" t="str">
            <v>VAR_fout</v>
          </cell>
          <cell r="D767" t="str">
            <v>AUX_CAES_OUT</v>
          </cell>
          <cell r="E767">
            <v>9.4504904597878733E-2</v>
          </cell>
          <cell r="F767">
            <v>5.7219990210568067E-3</v>
          </cell>
          <cell r="G767">
            <v>9.8745069651426671E-3</v>
          </cell>
          <cell r="H767">
            <v>9.4495161438296421E-2</v>
          </cell>
          <cell r="I767">
            <v>5.5052362294874403E-2</v>
          </cell>
          <cell r="J767">
            <v>7.0908244261600098E-2</v>
          </cell>
          <cell r="K767">
            <v>9.4497032498342834E-2</v>
          </cell>
          <cell r="L767">
            <v>9.4497410924006611E-2</v>
          </cell>
          <cell r="M767">
            <v>9.4498872243501147E-2</v>
          </cell>
          <cell r="N767">
            <v>9.449882787690897E-2</v>
          </cell>
          <cell r="O767">
            <v>9.449868199846076E-2</v>
          </cell>
          <cell r="P767">
            <v>9.4499120658810706E-2</v>
          </cell>
        </row>
        <row r="768">
          <cell r="B768" t="str">
            <v>CAES-EBAT</v>
          </cell>
          <cell r="C768" t="str">
            <v>VAR_fin</v>
          </cell>
          <cell r="D768" t="str">
            <v>ELC13</v>
          </cell>
          <cell r="E768">
            <v>0.13501043164545426</v>
          </cell>
          <cell r="F768">
            <v>8.1744997264095107E-3</v>
          </cell>
          <cell r="G768">
            <v>1.4106640442392375E-2</v>
          </cell>
          <cell r="H768">
            <v>0.13499330330685422</v>
          </cell>
          <cell r="I768">
            <v>7.864652361662558E-2</v>
          </cell>
          <cell r="J768">
            <v>0.10129761524893323</v>
          </cell>
          <cell r="K768">
            <v>0.13499594232664866</v>
          </cell>
          <cell r="L768">
            <v>0.13499660899237698</v>
          </cell>
          <cell r="M768">
            <v>0.13499872836918003</v>
          </cell>
          <cell r="N768">
            <v>0.13499864118414859</v>
          </cell>
          <cell r="O768">
            <v>0.13499841258374201</v>
          </cell>
          <cell r="P768">
            <v>0.13499912912561074</v>
          </cell>
        </row>
        <row r="769">
          <cell r="B769" t="str">
            <v>CAES-EBAT</v>
          </cell>
          <cell r="C769" t="str">
            <v>VAR_fin</v>
          </cell>
          <cell r="D769" t="str">
            <v>AUX_CAES_IN</v>
          </cell>
          <cell r="E769">
            <v>0.13501043164545426</v>
          </cell>
          <cell r="F769">
            <v>8.1744997264095107E-3</v>
          </cell>
          <cell r="G769">
            <v>1.4106640442392375E-2</v>
          </cell>
          <cell r="H769">
            <v>0.13499330330685422</v>
          </cell>
          <cell r="I769">
            <v>7.864652361662558E-2</v>
          </cell>
          <cell r="J769">
            <v>0.10129761524893323</v>
          </cell>
          <cell r="K769">
            <v>0.13499594232664866</v>
          </cell>
          <cell r="L769">
            <v>0.13499660899237698</v>
          </cell>
          <cell r="M769">
            <v>0.13499872836918003</v>
          </cell>
          <cell r="N769">
            <v>0.13499864118414859</v>
          </cell>
          <cell r="O769">
            <v>0.13499841258374201</v>
          </cell>
          <cell r="P769">
            <v>0.13499912912561074</v>
          </cell>
        </row>
        <row r="770">
          <cell r="B770" t="str">
            <v>CAES-EBAT</v>
          </cell>
          <cell r="C770" t="str">
            <v>VAR_ncap</v>
          </cell>
          <cell r="D770" t="str">
            <v>-</v>
          </cell>
          <cell r="F770">
            <v>1.7578541065626899E-7</v>
          </cell>
          <cell r="G770">
            <v>1.92379745259743E-7</v>
          </cell>
          <cell r="H770">
            <v>2.1506413043385599E-7</v>
          </cell>
          <cell r="I770">
            <v>3.46608894853427E-7</v>
          </cell>
          <cell r="J770">
            <v>3.1218555324070099E-7</v>
          </cell>
          <cell r="K770">
            <v>2.8901668689442801E-7</v>
          </cell>
          <cell r="L770">
            <v>2.5656310652184801E-7</v>
          </cell>
          <cell r="M770">
            <v>2.4163733974072398E-7</v>
          </cell>
          <cell r="N770">
            <v>2.92397766551153E-7</v>
          </cell>
          <cell r="O770">
            <v>3.6498476134665998E-7</v>
          </cell>
          <cell r="P770">
            <v>4.7475470925564499E-7</v>
          </cell>
        </row>
        <row r="771">
          <cell r="B771" t="str">
            <v>CAES-EBAT</v>
          </cell>
          <cell r="C771" t="str">
            <v>VAR_cap</v>
          </cell>
          <cell r="D771" t="str">
            <v>-</v>
          </cell>
          <cell r="E771">
            <v>0.1</v>
          </cell>
          <cell r="F771">
            <v>9.9999106674943772E-2</v>
          </cell>
          <cell r="G771">
            <v>9.999909106537487E-2</v>
          </cell>
          <cell r="H771">
            <v>9.999912484033692E-2</v>
          </cell>
          <cell r="I771">
            <v>9.9999316256806803E-2</v>
          </cell>
          <cell r="J771">
            <v>9.9999400337619754E-2</v>
          </cell>
          <cell r="K771">
            <v>9.9999396340606464E-2</v>
          </cell>
          <cell r="L771">
            <v>9.9999246883550691E-2</v>
          </cell>
          <cell r="M771">
            <v>9.9999130535390848E-2</v>
          </cell>
          <cell r="N771">
            <v>9.9998975502849877E-2</v>
          </cell>
          <cell r="O771">
            <v>9.9998929626051919E-2</v>
          </cell>
          <cell r="P771">
            <v>9.9998999392918675E-2</v>
          </cell>
        </row>
        <row r="772">
          <cell r="B772" t="str">
            <v>HPLSOL</v>
          </cell>
          <cell r="C772" t="str">
            <v>VAR_fout</v>
          </cell>
          <cell r="D772" t="str">
            <v>LTH</v>
          </cell>
          <cell r="H772">
            <v>1.1022891747118553E-5</v>
          </cell>
          <cell r="I772">
            <v>2.2360623148121065E-5</v>
          </cell>
          <cell r="J772">
            <v>2.25649914274331E-5</v>
          </cell>
          <cell r="K772">
            <v>2.2374504765267788E-5</v>
          </cell>
          <cell r="L772">
            <v>2.4050034647626187E-5</v>
          </cell>
          <cell r="M772">
            <v>2.3922763197003116E-5</v>
          </cell>
          <cell r="N772">
            <v>2.7405685304897946E-5</v>
          </cell>
          <cell r="O772">
            <v>2.9769255429092966E-5</v>
          </cell>
          <cell r="P772">
            <v>5.7401040623869897E-5</v>
          </cell>
        </row>
        <row r="773">
          <cell r="B773" t="str">
            <v>HPLSOL</v>
          </cell>
          <cell r="C773" t="str">
            <v>VAR_fin</v>
          </cell>
          <cell r="D773" t="str">
            <v>SOL</v>
          </cell>
          <cell r="H773">
            <v>1.1022891747118553E-5</v>
          </cell>
          <cell r="I773">
            <v>2.2360623148121065E-5</v>
          </cell>
          <cell r="J773">
            <v>2.25649914274331E-5</v>
          </cell>
          <cell r="K773">
            <v>2.2374504765267788E-5</v>
          </cell>
          <cell r="L773">
            <v>2.4050034647626187E-5</v>
          </cell>
          <cell r="M773">
            <v>2.3922763197003116E-5</v>
          </cell>
          <cell r="N773">
            <v>2.7405685304897946E-5</v>
          </cell>
          <cell r="O773">
            <v>2.9769255429092966E-5</v>
          </cell>
          <cell r="P773">
            <v>5.7401040623869897E-5</v>
          </cell>
        </row>
        <row r="774">
          <cell r="B774" t="str">
            <v>HPLSOL</v>
          </cell>
          <cell r="C774" t="str">
            <v>VAR_fin</v>
          </cell>
          <cell r="D774" t="str">
            <v>SOLPVC</v>
          </cell>
          <cell r="H774">
            <v>1.10228917471186E-5</v>
          </cell>
          <cell r="I774">
            <v>2.2360623148121099E-5</v>
          </cell>
          <cell r="J774">
            <v>2.25649914274331E-5</v>
          </cell>
          <cell r="K774">
            <v>2.2374504765267801E-5</v>
          </cell>
          <cell r="L774">
            <v>2.4050034647626201E-5</v>
          </cell>
          <cell r="M774">
            <v>2.3922763197003099E-5</v>
          </cell>
          <cell r="N774">
            <v>2.7405685304897902E-5</v>
          </cell>
          <cell r="O774">
            <v>2.9769255429093E-5</v>
          </cell>
          <cell r="P774">
            <v>5.7401040623869897E-5</v>
          </cell>
        </row>
        <row r="775">
          <cell r="B775" t="str">
            <v>HPLSOL</v>
          </cell>
          <cell r="C775" t="str">
            <v>VAR_ncap</v>
          </cell>
          <cell r="D775" t="str">
            <v>-</v>
          </cell>
          <cell r="H775">
            <v>2.1814635927173698E-6</v>
          </cell>
          <cell r="I775">
            <v>2.04825840101795E-6</v>
          </cell>
          <cell r="J775">
            <v>1.1015546157386001E-7</v>
          </cell>
          <cell r="K775">
            <v>6.9328747861502702E-7</v>
          </cell>
          <cell r="L775">
            <v>2.8419924900255399E-6</v>
          </cell>
          <cell r="M775">
            <v>2.5920231312702002E-7</v>
          </cell>
          <cell r="N775">
            <v>2.1652476380357802E-6</v>
          </cell>
          <cell r="O775">
            <v>6.3912543879701004E-7</v>
          </cell>
          <cell r="P775">
            <v>8.6473674865061204E-6</v>
          </cell>
        </row>
        <row r="776">
          <cell r="B776" t="str">
            <v>HPLSOL</v>
          </cell>
          <cell r="C776" t="str">
            <v>VAR_cap</v>
          </cell>
          <cell r="D776" t="str">
            <v>-</v>
          </cell>
          <cell r="H776">
            <v>2.1814635927173698E-6</v>
          </cell>
          <cell r="I776">
            <v>4.2297219937353296E-6</v>
          </cell>
          <cell r="J776">
            <v>4.3398774553091804E-6</v>
          </cell>
          <cell r="K776">
            <v>4.3416111100453001E-6</v>
          </cell>
          <cell r="L776">
            <v>5.6936938312323796E-6</v>
          </cell>
          <cell r="M776">
            <v>4.5118129831137996E-6</v>
          </cell>
          <cell r="N776">
            <v>5.9597299198033596E-6</v>
          </cell>
          <cell r="O776">
            <v>5.9055678799853499E-6</v>
          </cell>
          <cell r="P776">
            <v>1.17109428764659E-5</v>
          </cell>
        </row>
        <row r="777">
          <cell r="B777" t="str">
            <v>RHEM-CHPNGA</v>
          </cell>
          <cell r="C777" t="str">
            <v>VAR_fout</v>
          </cell>
          <cell r="D777" t="str">
            <v>CO2_R</v>
          </cell>
          <cell r="E777">
            <v>5.7021006524113602</v>
          </cell>
          <cell r="F777">
            <v>6.7373532997635301</v>
          </cell>
          <cell r="G777">
            <v>26.609908307081</v>
          </cell>
          <cell r="H777">
            <v>26.706731630937501</v>
          </cell>
          <cell r="I777">
            <v>26.518874104282599</v>
          </cell>
          <cell r="J777">
            <v>11.932205566739601</v>
          </cell>
          <cell r="M777">
            <v>0.10377647989550901</v>
          </cell>
          <cell r="N777">
            <v>12.7785447975262</v>
          </cell>
          <cell r="O777">
            <v>16.903466261479402</v>
          </cell>
          <cell r="P777">
            <v>24.897828604645799</v>
          </cell>
        </row>
        <row r="778">
          <cell r="B778" t="str">
            <v>RHEM-CHPNGA</v>
          </cell>
          <cell r="C778" t="str">
            <v>VAR_fout</v>
          </cell>
          <cell r="D778" t="str">
            <v>RHEM_LTH_CHPNGA</v>
          </cell>
          <cell r="E778">
            <v>6.0509190707211183E-2</v>
          </cell>
          <cell r="F778">
            <v>7.5033795081073204E-2</v>
          </cell>
          <cell r="G778">
            <v>0.2944679618167248</v>
          </cell>
          <cell r="H778">
            <v>0.29284692249672084</v>
          </cell>
          <cell r="I778">
            <v>0.28884474847817626</v>
          </cell>
          <cell r="J778">
            <v>0.12977157223602473</v>
          </cell>
          <cell r="M778">
            <v>1.0705690783873599E-3</v>
          </cell>
          <cell r="N778">
            <v>0.13777804957749815</v>
          </cell>
          <cell r="O778">
            <v>0.18234714994131368</v>
          </cell>
          <cell r="P778">
            <v>0.26840056491882386</v>
          </cell>
        </row>
        <row r="779">
          <cell r="B779" t="str">
            <v>RHEM-CHPNGA</v>
          </cell>
          <cell r="C779" t="str">
            <v>VAR_fout</v>
          </cell>
          <cell r="D779" t="str">
            <v>RHEM_NKEV_GAS_ELC_CHP</v>
          </cell>
          <cell r="E779">
            <v>2.7853436992208273E-2</v>
          </cell>
          <cell r="F779">
            <v>3.4878928040464573E-2</v>
          </cell>
          <cell r="G779">
            <v>0.13893011213695783</v>
          </cell>
          <cell r="H779">
            <v>0.1417001237887357</v>
          </cell>
          <cell r="I779">
            <v>0.14148444585520956</v>
          </cell>
          <cell r="J779">
            <v>6.4358259401605819E-2</v>
          </cell>
          <cell r="M779">
            <v>5.4405969557390376E-4</v>
          </cell>
          <cell r="N779">
            <v>7.0018353063974567E-2</v>
          </cell>
          <cell r="O779">
            <v>9.266822374066766E-2</v>
          </cell>
          <cell r="P779">
            <v>0.13640028708989405</v>
          </cell>
        </row>
        <row r="780">
          <cell r="B780" t="str">
            <v>RHEM-CHPNGA</v>
          </cell>
          <cell r="C780" t="str">
            <v>VAR_fin</v>
          </cell>
          <cell r="D780" t="str">
            <v>RNGA</v>
          </cell>
          <cell r="E780">
            <v>0.10110107539736464</v>
          </cell>
          <cell r="F780">
            <v>0.11945661879013354</v>
          </cell>
          <cell r="G780">
            <v>0.47180688487732281</v>
          </cell>
          <cell r="H780">
            <v>0.47352361047761488</v>
          </cell>
          <cell r="I780">
            <v>0.47019280326742197</v>
          </cell>
          <cell r="J780">
            <v>0.21156392848829036</v>
          </cell>
          <cell r="M780">
            <v>1.8400085087856106E-3</v>
          </cell>
          <cell r="N780">
            <v>0.22656994321855004</v>
          </cell>
          <cell r="O780">
            <v>0.29970684860779084</v>
          </cell>
          <cell r="P780">
            <v>0.44145086178449949</v>
          </cell>
        </row>
        <row r="781">
          <cell r="B781" t="str">
            <v>RHEM-CHPNGA</v>
          </cell>
          <cell r="C781" t="str">
            <v>VAR_ncap</v>
          </cell>
          <cell r="D781" t="str">
            <v>-</v>
          </cell>
          <cell r="F781">
            <v>2.1330533219638798E-3</v>
          </cell>
          <cell r="M781">
            <v>5.3050813125729098E-5</v>
          </cell>
          <cell r="N781">
            <v>5.1428540410878801E-3</v>
          </cell>
          <cell r="O781">
            <v>1.6810727986868699E-3</v>
          </cell>
          <cell r="P781">
            <v>3.2453262107540199E-3</v>
          </cell>
        </row>
        <row r="782">
          <cell r="B782" t="str">
            <v>RHEM-CHPNGA</v>
          </cell>
          <cell r="C782" t="str">
            <v>VAR_cap</v>
          </cell>
          <cell r="D782" t="str">
            <v>-</v>
          </cell>
          <cell r="E782">
            <v>8.4184965431482513E-3</v>
          </cell>
          <cell r="F782">
            <v>1.0543830564946531E-2</v>
          </cell>
          <cell r="G782">
            <v>1.0543640361017769E-2</v>
          </cell>
          <cell r="H782">
            <v>1.0543395557262795E-2</v>
          </cell>
          <cell r="I782">
            <v>1.0498622225479624E-2</v>
          </cell>
          <cell r="J782">
            <v>4.7754208749505346E-3</v>
          </cell>
          <cell r="M782">
            <v>5.3050813125729098E-5</v>
          </cell>
          <cell r="N782">
            <v>5.1958748485796393E-3</v>
          </cell>
          <cell r="O782">
            <v>6.8768692687466628E-3</v>
          </cell>
          <cell r="P782">
            <v>1.0121988405379921E-2</v>
          </cell>
        </row>
        <row r="783">
          <cell r="B783" t="str">
            <v>D-DH2</v>
          </cell>
          <cell r="C783" t="str">
            <v>VAR_fout</v>
          </cell>
          <cell r="D783" t="str">
            <v>H2</v>
          </cell>
          <cell r="H783">
            <v>4.3267910204562002E-8</v>
          </cell>
          <cell r="I783">
            <v>4.6554931790979812E-5</v>
          </cell>
          <cell r="J783">
            <v>9.4808892099130198</v>
          </cell>
          <cell r="K783">
            <v>9.756550372751839</v>
          </cell>
          <cell r="L783">
            <v>10.768331158281683</v>
          </cell>
          <cell r="M783">
            <v>10.76832947906319</v>
          </cell>
          <cell r="N783">
            <v>10.768329613395577</v>
          </cell>
          <cell r="O783">
            <v>10.768329439125637</v>
          </cell>
          <cell r="P783">
            <v>10.768330969936651</v>
          </cell>
        </row>
        <row r="784">
          <cell r="B784" t="str">
            <v>D-DH2</v>
          </cell>
          <cell r="C784" t="str">
            <v>VAR_fin</v>
          </cell>
          <cell r="D784" t="str">
            <v>H2_E</v>
          </cell>
          <cell r="H784">
            <v>4.3704959802587802E-8</v>
          </cell>
          <cell r="I784">
            <v>4.7025183627252311E-5</v>
          </cell>
          <cell r="J784">
            <v>9.5766557675889157</v>
          </cell>
          <cell r="K784">
            <v>9.8551013866180224</v>
          </cell>
          <cell r="L784">
            <v>10.877102180082504</v>
          </cell>
          <cell r="M784">
            <v>10.877100483902206</v>
          </cell>
          <cell r="N784">
            <v>10.877100619591488</v>
          </cell>
          <cell r="O784">
            <v>10.87710044356125</v>
          </cell>
          <cell r="P784">
            <v>10.877101989834989</v>
          </cell>
        </row>
        <row r="785">
          <cell r="B785" t="str">
            <v>D-DH2</v>
          </cell>
          <cell r="C785" t="str">
            <v>VAR_ncap</v>
          </cell>
          <cell r="D785" t="str">
            <v>-</v>
          </cell>
          <cell r="H785">
            <v>8.8685756394651502E-6</v>
          </cell>
          <cell r="I785">
            <v>1.0587637337271701E-5</v>
          </cell>
          <cell r="J785">
            <v>1.2731917704076701</v>
          </cell>
          <cell r="K785">
            <v>3.7019168387378301E-2</v>
          </cell>
          <cell r="L785">
            <v>0.13587516854356199</v>
          </cell>
          <cell r="M785">
            <v>1.0999933198243601E-6</v>
          </cell>
          <cell r="N785">
            <v>2.4343224962053301E-6</v>
          </cell>
          <cell r="O785">
            <v>2.46574590266212E-6</v>
          </cell>
          <cell r="P785">
            <v>1.4533531436677299E-5</v>
          </cell>
        </row>
        <row r="786">
          <cell r="B786" t="str">
            <v>D-DH2</v>
          </cell>
          <cell r="C786" t="str">
            <v>VAR_cap</v>
          </cell>
          <cell r="D786" t="str">
            <v>-</v>
          </cell>
          <cell r="H786">
            <v>8.8685756394651502E-6</v>
          </cell>
          <cell r="I786">
            <v>1.9456212976736902E-5</v>
          </cell>
          <cell r="J786">
            <v>1.2732112266206399</v>
          </cell>
          <cell r="K786">
            <v>1.3102303950080201</v>
          </cell>
          <cell r="L786">
            <v>1.44610556355159</v>
          </cell>
          <cell r="M786">
            <v>1.4461066635449</v>
          </cell>
          <cell r="N786">
            <v>1.4461090978674001</v>
          </cell>
          <cell r="O786">
            <v>1.4461087521534099</v>
          </cell>
          <cell r="P786">
            <v>1.4461172285691</v>
          </cell>
        </row>
        <row r="787">
          <cell r="B787" t="str">
            <v>ENUC_SMR_GOE_V</v>
          </cell>
          <cell r="C787" t="str">
            <v>VAR_fout</v>
          </cell>
          <cell r="D787" t="str">
            <v>LTH</v>
          </cell>
          <cell r="K787">
            <v>9.4050905329914804E-3</v>
          </cell>
          <cell r="L787">
            <v>2.8545488932486408E-2</v>
          </cell>
          <cell r="M787">
            <v>2.8163991593542548E-2</v>
          </cell>
          <cell r="N787">
            <v>2.9732343243522516E-2</v>
          </cell>
          <cell r="O787">
            <v>2.980885269664893E-2</v>
          </cell>
          <cell r="P787">
            <v>3.0117584107128684E-2</v>
          </cell>
        </row>
        <row r="788">
          <cell r="B788" t="str">
            <v>ENUC_SMR_GOE_V</v>
          </cell>
          <cell r="C788" t="str">
            <v>VAR_fout</v>
          </cell>
          <cell r="D788" t="str">
            <v>ELC</v>
          </cell>
          <cell r="K788">
            <v>1.522991342511912E-2</v>
          </cell>
          <cell r="L788">
            <v>4.6760404485893747E-2</v>
          </cell>
          <cell r="M788">
            <v>4.7228557520933502E-2</v>
          </cell>
          <cell r="N788">
            <v>4.5822780996589631E-2</v>
          </cell>
          <cell r="O788">
            <v>4.8266029015378485E-2</v>
          </cell>
          <cell r="P788">
            <v>4.5618559830546496E-2</v>
          </cell>
        </row>
        <row r="789">
          <cell r="B789" t="str">
            <v>ENUC_SMR_GOE_V</v>
          </cell>
          <cell r="C789" t="str">
            <v>VAR_fin</v>
          </cell>
          <cell r="D789" t="str">
            <v>URN</v>
          </cell>
          <cell r="K789">
            <v>5.0112040118660377E-2</v>
          </cell>
          <cell r="L789">
            <v>0.15371335819791207</v>
          </cell>
          <cell r="M789">
            <v>0.15495593367843802</v>
          </cell>
          <cell r="N789">
            <v>0.15141301089261483</v>
          </cell>
          <cell r="O789">
            <v>0.15881673303844418</v>
          </cell>
          <cell r="P789">
            <v>0.1509677904354203</v>
          </cell>
        </row>
        <row r="790">
          <cell r="B790" t="str">
            <v>ENUC_SMR_GOE_V</v>
          </cell>
          <cell r="C790" t="str">
            <v>VAR_ncap</v>
          </cell>
          <cell r="D790" t="str">
            <v>-</v>
          </cell>
          <cell r="K790">
            <v>1.8498887852291799E-3</v>
          </cell>
          <cell r="L790">
            <v>1.7182045135532901E-8</v>
          </cell>
          <cell r="M790">
            <v>2.94528444524809E-8</v>
          </cell>
          <cell r="N790">
            <v>6.0659353792840698E-7</v>
          </cell>
          <cell r="O790">
            <v>2.1027666031344201E-7</v>
          </cell>
        </row>
        <row r="791">
          <cell r="B791" t="str">
            <v>ENUC_SMR_GOE_V</v>
          </cell>
          <cell r="C791" t="str">
            <v>VAR_cap</v>
          </cell>
          <cell r="D791" t="str">
            <v>-</v>
          </cell>
          <cell r="K791">
            <v>5.8644007053190695E-4</v>
          </cell>
          <cell r="L791">
            <v>1.8498887852291799E-3</v>
          </cell>
          <cell r="M791">
            <v>1.8499153294013601E-3</v>
          </cell>
          <cell r="N791">
            <v>1.8499354201187701E-3</v>
          </cell>
          <cell r="O791">
            <v>1.85060867423678E-3</v>
          </cell>
          <cell r="P791">
            <v>1.85075229031701E-3</v>
          </cell>
        </row>
        <row r="792">
          <cell r="B792" t="str">
            <v>D-SBIO</v>
          </cell>
          <cell r="C792" t="str">
            <v>VAR_fout</v>
          </cell>
          <cell r="D792" t="str">
            <v>SBIO</v>
          </cell>
          <cell r="E792">
            <v>4.0476713100298731</v>
          </cell>
          <cell r="F792">
            <v>4.5851615399802945</v>
          </cell>
          <cell r="G792">
            <v>5.3456136646516921</v>
          </cell>
          <cell r="H792">
            <v>5.6414513571421763</v>
          </cell>
          <cell r="I792">
            <v>8.5224984641720649</v>
          </cell>
          <cell r="J792">
            <v>9.342024780642781</v>
          </cell>
          <cell r="K792">
            <v>9.3420238411482028</v>
          </cell>
          <cell r="L792">
            <v>9.3420268694998807</v>
          </cell>
          <cell r="M792">
            <v>9.359130537841077</v>
          </cell>
          <cell r="N792">
            <v>9.3591328956384459</v>
          </cell>
          <cell r="O792">
            <v>9.8194113149721876</v>
          </cell>
          <cell r="P792">
            <v>9.8194463752033201</v>
          </cell>
        </row>
        <row r="793">
          <cell r="B793" t="str">
            <v>D-SBIO</v>
          </cell>
          <cell r="C793" t="str">
            <v>VAR_fin</v>
          </cell>
          <cell r="D793" t="str">
            <v>BIO</v>
          </cell>
          <cell r="E793">
            <v>4.0476713100298731</v>
          </cell>
          <cell r="F793">
            <v>4.5851615399802945</v>
          </cell>
          <cell r="G793">
            <v>5.3456136646516921</v>
          </cell>
          <cell r="H793">
            <v>5.6414513571421763</v>
          </cell>
          <cell r="I793">
            <v>8.5224984641720649</v>
          </cell>
          <cell r="J793">
            <v>9.342024780642781</v>
          </cell>
          <cell r="K793">
            <v>9.3420238411482028</v>
          </cell>
          <cell r="L793">
            <v>9.3420268694998807</v>
          </cell>
          <cell r="M793">
            <v>9.359130537841077</v>
          </cell>
          <cell r="N793">
            <v>9.3591328956384459</v>
          </cell>
          <cell r="O793">
            <v>9.8194113149721876</v>
          </cell>
          <cell r="P793">
            <v>9.8194463752033201</v>
          </cell>
        </row>
        <row r="794">
          <cell r="B794" t="str">
            <v>SCOM-CHPBIO</v>
          </cell>
          <cell r="C794" t="str">
            <v>VAR_fout</v>
          </cell>
          <cell r="D794" t="str">
            <v>SCOM_LTH_CHPBIO</v>
          </cell>
          <cell r="E794">
            <v>1.4243087502978318</v>
          </cell>
          <cell r="F794">
            <v>1.5792965534632564</v>
          </cell>
          <cell r="G794">
            <v>2.0078140625643552</v>
          </cell>
          <cell r="H794">
            <v>1.8537123688676784</v>
          </cell>
          <cell r="I794">
            <v>1.6858314230303613</v>
          </cell>
          <cell r="J794">
            <v>1.4557284634783898</v>
          </cell>
          <cell r="K794">
            <v>1.4557309104341121</v>
          </cell>
          <cell r="L794">
            <v>1.4742049889293061</v>
          </cell>
          <cell r="M794">
            <v>1.4742270364136989</v>
          </cell>
          <cell r="N794">
            <v>1.4759475866472627</v>
          </cell>
          <cell r="O794">
            <v>1.5487417990113634</v>
          </cell>
          <cell r="P794">
            <v>1.5487448758905049</v>
          </cell>
        </row>
        <row r="795">
          <cell r="B795" t="str">
            <v>SCOM-CHPBIO</v>
          </cell>
          <cell r="C795" t="str">
            <v>VAR_fout</v>
          </cell>
          <cell r="D795" t="str">
            <v>SCOM_KEV_BIO_ELC_CHP</v>
          </cell>
          <cell r="E795">
            <v>0.95936486698808721</v>
          </cell>
          <cell r="F795">
            <v>1.1066253023930586</v>
          </cell>
          <cell r="G795">
            <v>1.4974014450268904</v>
          </cell>
          <cell r="H795">
            <v>1.5485102989547634</v>
          </cell>
          <cell r="I795">
            <v>1.6004894950059541</v>
          </cell>
          <cell r="J795">
            <v>1.6004916602143027</v>
          </cell>
          <cell r="K795">
            <v>1.6004943505046452</v>
          </cell>
          <cell r="L795">
            <v>1.6208055619039572</v>
          </cell>
          <cell r="M795">
            <v>1.6208298018743794</v>
          </cell>
          <cell r="N795">
            <v>1.6227214501926497</v>
          </cell>
          <cell r="O795">
            <v>1.7027545969803586</v>
          </cell>
          <cell r="P795">
            <v>1.7027579798361125</v>
          </cell>
        </row>
        <row r="796">
          <cell r="B796" t="str">
            <v>SCOM-CHPBIO</v>
          </cell>
          <cell r="C796" t="str">
            <v>VAR_fin</v>
          </cell>
          <cell r="D796" t="str">
            <v>SBIO</v>
          </cell>
          <cell r="E796">
            <v>2.6453936960291093</v>
          </cell>
          <cell r="F796">
            <v>3.0479380149605015</v>
          </cell>
          <cell r="G796">
            <v>4.1171542447712426</v>
          </cell>
          <cell r="H796">
            <v>4.2462708402420128</v>
          </cell>
          <cell r="I796">
            <v>4.3426144073425332</v>
          </cell>
          <cell r="J796">
            <v>4.2749336710681503</v>
          </cell>
          <cell r="K796">
            <v>4.2182605160183675</v>
          </cell>
          <cell r="L796">
            <v>4.218263357738846</v>
          </cell>
          <cell r="M796">
            <v>4.2259833607111563</v>
          </cell>
          <cell r="N796">
            <v>4.2259857303762409</v>
          </cell>
          <cell r="O796">
            <v>4.4338164325797349</v>
          </cell>
          <cell r="P796">
            <v>4.43393781005169</v>
          </cell>
        </row>
        <row r="797">
          <cell r="B797" t="str">
            <v>SCOM-CHPBIO</v>
          </cell>
          <cell r="C797" t="str">
            <v>VAR_ncap</v>
          </cell>
          <cell r="D797" t="str">
            <v>-</v>
          </cell>
          <cell r="F797">
            <v>2.6239390690776101E-2</v>
          </cell>
          <cell r="G797">
            <v>3.6509879068923702E-2</v>
          </cell>
          <cell r="H797">
            <v>1.6137204638039099E-2</v>
          </cell>
          <cell r="I797">
            <v>4.80920331207738E-2</v>
          </cell>
          <cell r="J797">
            <v>5.3813929819049998E-2</v>
          </cell>
          <cell r="K797">
            <v>2.0734333698346801E-2</v>
          </cell>
          <cell r="L797">
            <v>4.9648468628753002E-2</v>
          </cell>
          <cell r="M797">
            <v>4.8294339076733903E-2</v>
          </cell>
          <cell r="N797">
            <v>2.6400817456340198E-2</v>
          </cell>
          <cell r="O797">
            <v>6.2297304109761899E-2</v>
          </cell>
          <cell r="P797">
            <v>4.1778533514238499E-2</v>
          </cell>
        </row>
        <row r="798">
          <cell r="B798" t="str">
            <v>SCOM-CHPBIO</v>
          </cell>
          <cell r="C798" t="str">
            <v>VAR_cap</v>
          </cell>
          <cell r="D798" t="str">
            <v>-</v>
          </cell>
          <cell r="E798">
            <v>7.35127E-2</v>
          </cell>
          <cell r="F798">
            <v>8.4796811810338213E-2</v>
          </cell>
          <cell r="G798">
            <v>0.11474066101205717</v>
          </cell>
          <cell r="H798">
            <v>0.11865698114316248</v>
          </cell>
          <cell r="I798">
            <v>0.12263996136827146</v>
          </cell>
          <cell r="J798">
            <v>0.12263993725876582</v>
          </cell>
          <cell r="K798">
            <v>0.1226402157251191</v>
          </cell>
          <cell r="L798">
            <v>0.12419659108735955</v>
          </cell>
          <cell r="M798">
            <v>0.12419851407927966</v>
          </cell>
          <cell r="N798">
            <v>0.1243434830901126</v>
          </cell>
          <cell r="O798">
            <v>0.13047613566657695</v>
          </cell>
          <cell r="P798">
            <v>0.13047648951163357</v>
          </cell>
        </row>
        <row r="799">
          <cell r="B799" t="str">
            <v>SCOM-CHPHFC</v>
          </cell>
          <cell r="C799" t="str">
            <v>VAR_fout</v>
          </cell>
          <cell r="D799" t="str">
            <v>SCOM_KEV_HFC_ELC_CHP</v>
          </cell>
          <cell r="H799">
            <v>5.4722816585012169E-4</v>
          </cell>
          <cell r="I799">
            <v>1.8913017427129642E-3</v>
          </cell>
          <cell r="J799">
            <v>1.986129787570757E-3</v>
          </cell>
          <cell r="K799">
            <v>1.3764145293240905E-3</v>
          </cell>
          <cell r="L799">
            <v>1.7106190914283786E-3</v>
          </cell>
          <cell r="M799">
            <v>4.6874604291443573E-3</v>
          </cell>
          <cell r="N799">
            <v>4.3431858201622032E-3</v>
          </cell>
          <cell r="O799">
            <v>1.4929206044525566E-2</v>
          </cell>
          <cell r="P799">
            <v>1.4606068809173717E-2</v>
          </cell>
        </row>
        <row r="800">
          <cell r="B800" t="str">
            <v>SCOM-CHPHFC</v>
          </cell>
          <cell r="C800" t="str">
            <v>VAR_fout</v>
          </cell>
          <cell r="D800" t="str">
            <v>SCOM_LTH_CHPHFC</v>
          </cell>
          <cell r="H800">
            <v>4.1186119850824952E-4</v>
          </cell>
          <cell r="I800">
            <v>1.3071365163331021E-3</v>
          </cell>
          <cell r="J800">
            <v>1.2505261625445519E-3</v>
          </cell>
          <cell r="K800">
            <v>8.2230239996656585E-4</v>
          </cell>
          <cell r="L800">
            <v>9.6687166037256285E-4</v>
          </cell>
          <cell r="M800">
            <v>2.649434155603334E-3</v>
          </cell>
          <cell r="N800">
            <v>2.4548441592221176E-3</v>
          </cell>
          <cell r="O800">
            <v>8.4382468947318354E-3</v>
          </cell>
          <cell r="P800">
            <v>8.2556041095329779E-3</v>
          </cell>
        </row>
        <row r="801">
          <cell r="B801" t="str">
            <v>SCOM-CHPHFC</v>
          </cell>
          <cell r="C801" t="str">
            <v>VAR_fin</v>
          </cell>
          <cell r="D801" t="str">
            <v>RSH2</v>
          </cell>
          <cell r="H801">
            <v>1.152059296526573E-3</v>
          </cell>
          <cell r="I801">
            <v>3.7267029413063303E-3</v>
          </cell>
          <cell r="J801">
            <v>3.67801812513103E-3</v>
          </cell>
          <cell r="K801">
            <v>2.4689049853346924E-3</v>
          </cell>
          <cell r="L801">
            <v>2.9749897242232677E-3</v>
          </cell>
          <cell r="M801">
            <v>8.1521050941641034E-3</v>
          </cell>
          <cell r="N801">
            <v>7.553366643760359E-3</v>
          </cell>
          <cell r="O801">
            <v>2.5963836599174863E-2</v>
          </cell>
          <cell r="P801">
            <v>2.5401858798562989E-2</v>
          </cell>
        </row>
        <row r="802">
          <cell r="B802" t="str">
            <v>SCOM-CHPHFC</v>
          </cell>
          <cell r="C802" t="str">
            <v>VAR_ncap</v>
          </cell>
          <cell r="D802" t="str">
            <v>-</v>
          </cell>
          <cell r="H802">
            <v>3.2139177019359103E-5</v>
          </cell>
          <cell r="I802">
            <v>7.8954984284229605E-5</v>
          </cell>
          <cell r="J802">
            <v>1.1816540614772301E-5</v>
          </cell>
          <cell r="K802">
            <v>7.2083236957402104E-7</v>
          </cell>
          <cell r="L802">
            <v>1.4502339341429201E-4</v>
          </cell>
          <cell r="M802">
            <v>1.9112192776591299E-4</v>
          </cell>
          <cell r="N802">
            <v>1.26657206689181E-6</v>
          </cell>
          <cell r="O802">
            <v>9.0361754675999698E-4</v>
          </cell>
          <cell r="P802">
            <v>1.48668773318345E-5</v>
          </cell>
        </row>
        <row r="803">
          <cell r="B803" t="str">
            <v>SCOM-CHPHFC</v>
          </cell>
          <cell r="C803" t="str">
            <v>VAR_cap</v>
          </cell>
          <cell r="D803" t="str">
            <v>-</v>
          </cell>
          <cell r="H803">
            <v>3.2139177019359103E-5</v>
          </cell>
          <cell r="I803">
            <v>1.1109416130358901E-4</v>
          </cell>
          <cell r="J803">
            <v>1.167680932769164E-4</v>
          </cell>
          <cell r="K803">
            <v>9.1470781579867453E-5</v>
          </cell>
          <cell r="L803">
            <v>1.5748185319806383E-4</v>
          </cell>
          <cell r="M803">
            <v>3.3842144807506961E-4</v>
          </cell>
          <cell r="N803">
            <v>3.3726248666657397E-4</v>
          </cell>
          <cell r="O803">
            <v>1.0609736765704255E-3</v>
          </cell>
          <cell r="P803">
            <v>9.1961337207912446E-4</v>
          </cell>
        </row>
        <row r="804">
          <cell r="B804" t="str">
            <v>RHES-EBAT</v>
          </cell>
          <cell r="C804" t="str">
            <v>VAR_fout</v>
          </cell>
          <cell r="D804" t="str">
            <v>RHES_ELC</v>
          </cell>
          <cell r="E804">
            <v>2.7855567013236311E-4</v>
          </cell>
          <cell r="F804">
            <v>2.7820449133459312E-4</v>
          </cell>
          <cell r="G804">
            <v>2.7910026621883312E-4</v>
          </cell>
          <cell r="H804">
            <v>2.3839389388273863E-2</v>
          </cell>
          <cell r="I804">
            <v>3.1688848010651006E-2</v>
          </cell>
          <cell r="J804">
            <v>1.4615561725496608E-2</v>
          </cell>
          <cell r="K804">
            <v>5.8465555232508959E-2</v>
          </cell>
          <cell r="L804">
            <v>0.14766221697597287</v>
          </cell>
          <cell r="M804">
            <v>0.15762770287153646</v>
          </cell>
          <cell r="N804">
            <v>0.14894033655102756</v>
          </cell>
          <cell r="O804">
            <v>7.5128839384854068E-2</v>
          </cell>
          <cell r="P804">
            <v>9.0862983389242175E-2</v>
          </cell>
        </row>
        <row r="805">
          <cell r="B805" t="str">
            <v>RHES-EBAT</v>
          </cell>
          <cell r="C805" t="str">
            <v>VAR_fout</v>
          </cell>
          <cell r="D805" t="str">
            <v>AUX_RHES-EBAT_OUT</v>
          </cell>
          <cell r="E805">
            <v>2.785556701323636E-4</v>
          </cell>
          <cell r="F805">
            <v>2.782044913345935E-4</v>
          </cell>
          <cell r="G805">
            <v>2.7910026621883344E-4</v>
          </cell>
          <cell r="H805">
            <v>2.3839389388273884E-2</v>
          </cell>
          <cell r="I805">
            <v>3.1688848010651041E-2</v>
          </cell>
          <cell r="J805">
            <v>1.4615561725496625E-2</v>
          </cell>
          <cell r="K805">
            <v>5.8465555232508994E-2</v>
          </cell>
          <cell r="L805">
            <v>0.14766221697597304</v>
          </cell>
          <cell r="M805">
            <v>0.15762770287153657</v>
          </cell>
          <cell r="N805">
            <v>0.14894033655102767</v>
          </cell>
          <cell r="O805">
            <v>7.5128839384854179E-2</v>
          </cell>
          <cell r="P805">
            <v>9.0862983389242258E-2</v>
          </cell>
        </row>
        <row r="806">
          <cell r="B806" t="str">
            <v>RHES-EBAT</v>
          </cell>
          <cell r="C806" t="str">
            <v>VAR_fin</v>
          </cell>
          <cell r="D806" t="str">
            <v>RHES_ELC</v>
          </cell>
          <cell r="E806">
            <v>3.0821616642066652E-4</v>
          </cell>
          <cell r="F806">
            <v>3.0774351959908774E-4</v>
          </cell>
          <cell r="G806">
            <v>3.0875199792008517E-4</v>
          </cell>
          <cell r="H806">
            <v>2.6363215244124206E-2</v>
          </cell>
          <cell r="I806">
            <v>3.504366370616676E-2</v>
          </cell>
          <cell r="J806">
            <v>1.6162869234185591E-2</v>
          </cell>
          <cell r="K806">
            <v>6.4655066675268033E-2</v>
          </cell>
          <cell r="L806">
            <v>0.16329471930650119</v>
          </cell>
          <cell r="M806">
            <v>0.17431506245403114</v>
          </cell>
          <cell r="N806">
            <v>0.16470817463118678</v>
          </cell>
          <cell r="O806">
            <v>8.3082641964187978E-2</v>
          </cell>
          <cell r="P806">
            <v>0.1004825796130298</v>
          </cell>
        </row>
        <row r="807">
          <cell r="B807" t="str">
            <v>RHES-EBAT</v>
          </cell>
          <cell r="C807" t="str">
            <v>VAR_fin</v>
          </cell>
          <cell r="D807" t="str">
            <v>AUX_RHES-EBAT_IN</v>
          </cell>
          <cell r="E807">
            <v>3.0821616642066652E-4</v>
          </cell>
          <cell r="F807">
            <v>3.0774351959908774E-4</v>
          </cell>
          <cell r="G807">
            <v>3.0875199792008517E-4</v>
          </cell>
          <cell r="H807">
            <v>2.6363215244124206E-2</v>
          </cell>
          <cell r="I807">
            <v>3.504366370616676E-2</v>
          </cell>
          <cell r="J807">
            <v>1.6162869234185591E-2</v>
          </cell>
          <cell r="K807">
            <v>6.4655066675268033E-2</v>
          </cell>
          <cell r="L807">
            <v>0.16329471930650119</v>
          </cell>
          <cell r="M807">
            <v>0.17431506245403114</v>
          </cell>
          <cell r="N807">
            <v>0.16470817463118678</v>
          </cell>
          <cell r="O807">
            <v>8.3082641964187978E-2</v>
          </cell>
          <cell r="P807">
            <v>0.1004825796130298</v>
          </cell>
        </row>
        <row r="808">
          <cell r="B808" t="str">
            <v>RHES-EBAT</v>
          </cell>
          <cell r="C808" t="str">
            <v>VAR_ncap</v>
          </cell>
          <cell r="D808" t="str">
            <v>-</v>
          </cell>
          <cell r="E808">
            <v>1.1121487763881799E-4</v>
          </cell>
          <cell r="F808">
            <v>1.7870460964582299E-7</v>
          </cell>
          <cell r="G808">
            <v>4.8169567596645005E-7</v>
          </cell>
          <cell r="H808">
            <v>1.47777113091772E-2</v>
          </cell>
          <cell r="I808">
            <v>4.3329546323518799E-4</v>
          </cell>
          <cell r="J808">
            <v>3.1701218730033299E-3</v>
          </cell>
          <cell r="K808">
            <v>2.0592092111746101E-2</v>
          </cell>
          <cell r="L808">
            <v>3.8817417728643999E-2</v>
          </cell>
          <cell r="M808">
            <v>1.6482287102739999E-2</v>
          </cell>
          <cell r="N808">
            <v>2.4635114973051601E-2</v>
          </cell>
          <cell r="O808">
            <v>3.2188414516834299E-3</v>
          </cell>
          <cell r="P808">
            <v>1.7373724228267499E-2</v>
          </cell>
        </row>
        <row r="809">
          <cell r="B809" t="str">
            <v>RHES-EBAT</v>
          </cell>
          <cell r="C809" t="str">
            <v>VAR_cap</v>
          </cell>
          <cell r="D809" t="str">
            <v>-</v>
          </cell>
          <cell r="E809">
            <v>1.139612885958216E-4</v>
          </cell>
          <cell r="F809">
            <v>1.1408560212684432E-4</v>
          </cell>
          <cell r="G809">
            <v>1.1445864451329574E-4</v>
          </cell>
          <cell r="H809">
            <v>1.4859585380021967E-2</v>
          </cell>
          <cell r="I809">
            <v>1.5211157683180423E-2</v>
          </cell>
          <cell r="J809">
            <v>6.7065877911508748E-3</v>
          </cell>
          <cell r="K809">
            <v>2.3986768930485437E-2</v>
          </cell>
          <cell r="L809">
            <v>6.0492172234746656E-2</v>
          </cell>
          <cell r="M809">
            <v>6.456209776824931E-2</v>
          </cell>
          <cell r="N809">
            <v>6.1004990236517419E-2</v>
          </cell>
          <cell r="O809">
            <v>3.0773124237912289E-2</v>
          </cell>
          <cell r="P809">
            <v>3.7217482997837351E-2</v>
          </cell>
        </row>
        <row r="810">
          <cell r="B810" t="str">
            <v>D-INGA</v>
          </cell>
          <cell r="C810" t="str">
            <v>VAR_fout</v>
          </cell>
          <cell r="D810" t="str">
            <v>CO2</v>
          </cell>
          <cell r="E810">
            <v>2101.4645804790598</v>
          </cell>
          <cell r="F810">
            <v>1692.0700782926201</v>
          </cell>
          <cell r="G810">
            <v>1931.4801034704899</v>
          </cell>
          <cell r="H810">
            <v>1282.62337831119</v>
          </cell>
          <cell r="I810">
            <v>576.55424969419698</v>
          </cell>
          <cell r="J810">
            <v>426.89484270097898</v>
          </cell>
          <cell r="K810">
            <v>146.76590946184399</v>
          </cell>
          <cell r="L810">
            <v>21.9525361052096</v>
          </cell>
          <cell r="M810">
            <v>6.5778418537947498</v>
          </cell>
          <cell r="N810">
            <v>1.0238048652354399</v>
          </cell>
          <cell r="O810">
            <v>1.6002710441304799</v>
          </cell>
          <cell r="P810">
            <v>3.4592281607044202E-3</v>
          </cell>
        </row>
        <row r="811">
          <cell r="B811" t="str">
            <v>D-INGA</v>
          </cell>
          <cell r="C811" t="str">
            <v>VAR_fout</v>
          </cell>
          <cell r="D811" t="str">
            <v>IH2</v>
          </cell>
          <cell r="I811">
            <v>0.37818017680482369</v>
          </cell>
          <cell r="J811">
            <v>0.22498099558812229</v>
          </cell>
          <cell r="K811">
            <v>0.16521915480849422</v>
          </cell>
          <cell r="L811">
            <v>9.6808559684461185E-2</v>
          </cell>
          <cell r="M811">
            <v>8.8375116102091311E-2</v>
          </cell>
          <cell r="N811">
            <v>8.5193024099997045E-2</v>
          </cell>
          <cell r="O811">
            <v>8.5629757815352509E-2</v>
          </cell>
          <cell r="P811">
            <v>3.8093032819062837E-2</v>
          </cell>
        </row>
        <row r="812">
          <cell r="B812" t="str">
            <v>D-INGA</v>
          </cell>
          <cell r="C812" t="str">
            <v>VAR_fout</v>
          </cell>
          <cell r="D812" t="str">
            <v>INGA</v>
          </cell>
          <cell r="E812">
            <v>37.468038572644701</v>
          </cell>
          <cell r="F812">
            <v>29.905730950064246</v>
          </cell>
          <cell r="G812">
            <v>36.73936430318242</v>
          </cell>
          <cell r="H812">
            <v>25.402583313306859</v>
          </cell>
          <cell r="I812">
            <v>12.922291854864776</v>
          </cell>
          <cell r="J812">
            <v>10.277668228133191</v>
          </cell>
          <cell r="K812">
            <v>5.3268339810961587</v>
          </cell>
          <cell r="L812">
            <v>3.1210922005770221</v>
          </cell>
          <cell r="M812">
            <v>2.8493879289013386</v>
          </cell>
          <cell r="N812">
            <v>2.7512330195791996</v>
          </cell>
          <cell r="O812">
            <v>2.7614184389964542</v>
          </cell>
          <cell r="P812">
            <v>2.733368264644684</v>
          </cell>
        </row>
        <row r="813">
          <cell r="B813" t="str">
            <v>D-INGA</v>
          </cell>
          <cell r="C813" t="str">
            <v>VAR_fin</v>
          </cell>
          <cell r="D813" t="str">
            <v>NGA</v>
          </cell>
          <cell r="E813">
            <v>37.26001029218191</v>
          </cell>
          <cell r="F813">
            <v>30.001242522918769</v>
          </cell>
          <cell r="G813">
            <v>34.24610112536331</v>
          </cell>
          <cell r="H813">
            <v>22.74154926083666</v>
          </cell>
          <cell r="I813">
            <v>10.222593079684342</v>
          </cell>
          <cell r="J813">
            <v>7.5690574946982192</v>
          </cell>
          <cell r="K813">
            <v>2.6022324372667396</v>
          </cell>
          <cell r="L813">
            <v>0.38922936356754534</v>
          </cell>
          <cell r="M813">
            <v>0.11662840166302747</v>
          </cell>
          <cell r="N813">
            <v>1.8152568532543264E-2</v>
          </cell>
          <cell r="O813">
            <v>2.8373600073235392E-2</v>
          </cell>
          <cell r="P813">
            <v>6.1333832636603142E-5</v>
          </cell>
        </row>
        <row r="814">
          <cell r="B814" t="str">
            <v>D-INGA</v>
          </cell>
          <cell r="C814" t="str">
            <v>VAR_fin</v>
          </cell>
          <cell r="D814" t="str">
            <v>BNGA</v>
          </cell>
          <cell r="E814">
            <v>0.32772441041329242</v>
          </cell>
          <cell r="F814">
            <v>4.0564062464605855E-5</v>
          </cell>
          <cell r="G814">
            <v>2.6106314706749725</v>
          </cell>
          <cell r="H814">
            <v>2.7422080115609564</v>
          </cell>
          <cell r="I814">
            <v>2.7422106101166164</v>
          </cell>
          <cell r="J814">
            <v>2.7422108033421462</v>
          </cell>
          <cell r="K814">
            <v>2.742211013892168</v>
          </cell>
          <cell r="L814">
            <v>2.7422112067147966</v>
          </cell>
          <cell r="M814">
            <v>2.7421911720722605</v>
          </cell>
          <cell r="N814">
            <v>2.742191640070279</v>
          </cell>
          <cell r="O814">
            <v>2.7421842333014128</v>
          </cell>
          <cell r="P814">
            <v>2.7421942989956367</v>
          </cell>
        </row>
        <row r="815">
          <cell r="B815" t="str">
            <v>D-INGA</v>
          </cell>
          <cell r="C815" t="str">
            <v>VAR_fin</v>
          </cell>
          <cell r="D815" t="str">
            <v>H2</v>
          </cell>
          <cell r="I815">
            <v>0.37818017692875838</v>
          </cell>
          <cell r="J815">
            <v>0.22498099558812912</v>
          </cell>
          <cell r="K815">
            <v>0.16521792924735762</v>
          </cell>
          <cell r="L815">
            <v>9.6808534382306535E-2</v>
          </cell>
          <cell r="M815">
            <v>8.8374946998124509E-2</v>
          </cell>
          <cell r="N815">
            <v>8.5192963639794603E-2</v>
          </cell>
          <cell r="O815">
            <v>8.5629291222654072E-2</v>
          </cell>
          <cell r="P815">
            <v>3.8091228066669119E-2</v>
          </cell>
        </row>
        <row r="816">
          <cell r="B816" t="str">
            <v>D-INGA</v>
          </cell>
          <cell r="C816" t="str">
            <v>VAR_ncap</v>
          </cell>
          <cell r="D816" t="str">
            <v>-</v>
          </cell>
          <cell r="E816">
            <v>1.0320850530310001E-7</v>
          </cell>
          <cell r="F816">
            <v>6.7996180376278505E-8</v>
          </cell>
          <cell r="G816">
            <v>8.2033157475653302E-8</v>
          </cell>
          <cell r="H816">
            <v>1.00040576488719E-7</v>
          </cell>
          <cell r="I816">
            <v>2.1280269111129901E-7</v>
          </cell>
          <cell r="J816">
            <v>2.9780559481436701E-7</v>
          </cell>
          <cell r="K816">
            <v>5.2669371909490099E-7</v>
          </cell>
          <cell r="L816">
            <v>0.32902210617410999</v>
          </cell>
          <cell r="M816">
            <v>2.9631880791024998E-6</v>
          </cell>
          <cell r="N816">
            <v>1.61308873024696E-5</v>
          </cell>
          <cell r="O816">
            <v>5.6130886676170101E-5</v>
          </cell>
          <cell r="P816">
            <v>2.2747469808441301E-3</v>
          </cell>
        </row>
        <row r="817">
          <cell r="B817" t="str">
            <v>D-INGA</v>
          </cell>
          <cell r="C817" t="str">
            <v>VAR_cap</v>
          </cell>
          <cell r="D817" t="str">
            <v>-</v>
          </cell>
          <cell r="E817">
            <v>1.9844834734746053</v>
          </cell>
          <cell r="F817">
            <v>1.9844835414707858</v>
          </cell>
          <cell r="G817">
            <v>1.9844836235039431</v>
          </cell>
          <cell r="H817">
            <v>1.9844837235445196</v>
          </cell>
          <cell r="I817">
            <v>1.9844839363472107</v>
          </cell>
          <cell r="J817">
            <v>1.9844842341528055</v>
          </cell>
          <cell r="K817">
            <v>1.9844847608465246</v>
          </cell>
          <cell r="L817">
            <v>1.2224377519625809</v>
          </cell>
          <cell r="M817">
            <v>0.435874509141293</v>
          </cell>
          <cell r="N817">
            <v>0.32904248122817897</v>
          </cell>
          <cell r="O817">
            <v>0.32909845129438697</v>
          </cell>
          <cell r="P817">
            <v>0.33137311541901598</v>
          </cell>
        </row>
        <row r="818">
          <cell r="B818" t="str">
            <v>EWIND</v>
          </cell>
          <cell r="C818" t="str">
            <v>VAR_fout</v>
          </cell>
          <cell r="D818" t="str">
            <v>ELC35</v>
          </cell>
          <cell r="E818">
            <v>0.52400000000000047</v>
          </cell>
          <cell r="F818">
            <v>0.54529202534912891</v>
          </cell>
          <cell r="G818">
            <v>0.50316462368267834</v>
          </cell>
          <cell r="H818">
            <v>0.7890936054706863</v>
          </cell>
          <cell r="I818">
            <v>0.79772571249712931</v>
          </cell>
          <cell r="J818">
            <v>0.79772612254210284</v>
          </cell>
          <cell r="K818">
            <v>0.8791458450942442</v>
          </cell>
          <cell r="L818">
            <v>0.87914709107901445</v>
          </cell>
          <cell r="M818">
            <v>0.87914749971405259</v>
          </cell>
          <cell r="N818">
            <v>0.87914921550995606</v>
          </cell>
          <cell r="O818">
            <v>0.87915010086365841</v>
          </cell>
          <cell r="P818">
            <v>0.87915885586311115</v>
          </cell>
        </row>
        <row r="819">
          <cell r="B819" t="str">
            <v>EWIND</v>
          </cell>
          <cell r="C819" t="str">
            <v>VAR_fin</v>
          </cell>
          <cell r="D819" t="str">
            <v>WND</v>
          </cell>
          <cell r="E819">
            <v>0.52400000000000047</v>
          </cell>
          <cell r="F819">
            <v>0.54529202534912891</v>
          </cell>
          <cell r="G819">
            <v>0.50316462368267834</v>
          </cell>
          <cell r="H819">
            <v>0.7890936054706863</v>
          </cell>
          <cell r="I819">
            <v>0.79772571249712931</v>
          </cell>
          <cell r="J819">
            <v>0.79772612254210284</v>
          </cell>
          <cell r="K819">
            <v>0.8791458450942442</v>
          </cell>
          <cell r="L819">
            <v>0.87914709107901445</v>
          </cell>
          <cell r="M819">
            <v>0.87914749971405259</v>
          </cell>
          <cell r="N819">
            <v>0.87914921550995606</v>
          </cell>
          <cell r="O819">
            <v>0.87915010086365841</v>
          </cell>
          <cell r="P819">
            <v>0.87915885586311115</v>
          </cell>
        </row>
        <row r="820">
          <cell r="B820" t="str">
            <v>EWIND</v>
          </cell>
          <cell r="C820" t="str">
            <v>VAR_ncap</v>
          </cell>
          <cell r="D820" t="str">
            <v>-</v>
          </cell>
          <cell r="F820">
            <v>7.1321143458663097E-3</v>
          </cell>
          <cell r="G820">
            <v>9.7965477664611403E-2</v>
          </cell>
          <cell r="H820">
            <v>8.0547579453707895E-3</v>
          </cell>
          <cell r="I820">
            <v>2.1962169599946599E-2</v>
          </cell>
          <cell r="J820">
            <v>9.7677626560982295E-7</v>
          </cell>
          <cell r="K820">
            <v>0.116148722901118</v>
          </cell>
          <cell r="L820">
            <v>2.7859990480640802E-6</v>
          </cell>
          <cell r="M820">
            <v>3.0014628293319901E-2</v>
          </cell>
          <cell r="N820">
            <v>1.27195535139478E-6</v>
          </cell>
          <cell r="O820">
            <v>0.116150415955555</v>
          </cell>
        </row>
        <row r="821">
          <cell r="B821" t="str">
            <v>EWIND</v>
          </cell>
          <cell r="C821" t="str">
            <v>VAR_cap</v>
          </cell>
          <cell r="D821" t="str">
            <v>-</v>
          </cell>
          <cell r="E821">
            <v>8.7120000000000003E-2</v>
          </cell>
          <cell r="F821">
            <v>9.0660002382473515E-2</v>
          </cell>
          <cell r="G821">
            <v>8.3655919876402501E-2</v>
          </cell>
          <cell r="H821">
            <v>0.13119432147733678</v>
          </cell>
          <cell r="I821">
            <v>0.13262951912997278</v>
          </cell>
          <cell r="J821">
            <v>0.13262963089870825</v>
          </cell>
          <cell r="K821">
            <v>0.14616646104375899</v>
          </cell>
          <cell r="L821">
            <v>0.14616662722270099</v>
          </cell>
          <cell r="M821">
            <v>0.14616683169783601</v>
          </cell>
          <cell r="N821">
            <v>0.14616711396975199</v>
          </cell>
          <cell r="O821">
            <v>0.14616744890528</v>
          </cell>
          <cell r="P821">
            <v>0.146169102203274</v>
          </cell>
        </row>
        <row r="822">
          <cell r="B822" t="str">
            <v>EGEO</v>
          </cell>
          <cell r="C822" t="str">
            <v>VAR_fout</v>
          </cell>
          <cell r="D822" t="str">
            <v>ELC35</v>
          </cell>
          <cell r="K822">
            <v>2.787496472102002E-3</v>
          </cell>
          <cell r="L822">
            <v>2.7895096803006456E-3</v>
          </cell>
          <cell r="M822">
            <v>1.7572266429350695E-3</v>
          </cell>
          <cell r="N822">
            <v>2.7381464765024763E-3</v>
          </cell>
          <cell r="O822">
            <v>3.1323486825950118E-3</v>
          </cell>
          <cell r="P822">
            <v>4.3383585155289325E-3</v>
          </cell>
        </row>
        <row r="823">
          <cell r="B823" t="str">
            <v>EGEO</v>
          </cell>
          <cell r="C823" t="str">
            <v>VAR_fin</v>
          </cell>
          <cell r="D823" t="str">
            <v>GEO</v>
          </cell>
          <cell r="K823">
            <v>1.8583309814013328E-2</v>
          </cell>
          <cell r="L823">
            <v>1.8596731202004304E-2</v>
          </cell>
          <cell r="M823">
            <v>1.171484428623381E-2</v>
          </cell>
          <cell r="N823">
            <v>1.8254309843349834E-2</v>
          </cell>
          <cell r="O823">
            <v>2.0882324550633408E-2</v>
          </cell>
          <cell r="P823">
            <v>2.8922390103526201E-2</v>
          </cell>
        </row>
        <row r="824">
          <cell r="B824" t="str">
            <v>EGEO</v>
          </cell>
          <cell r="C824" t="str">
            <v>VAR_ncap</v>
          </cell>
          <cell r="D824" t="str">
            <v>-</v>
          </cell>
          <cell r="J824">
            <v>1.10601006137802E-4</v>
          </cell>
          <cell r="K824">
            <v>1.5541185215928101E-7</v>
          </cell>
          <cell r="L824">
            <v>6.58622532711947E-8</v>
          </cell>
          <cell r="M824">
            <v>2.3903399031350798E-7</v>
          </cell>
          <cell r="N824">
            <v>1.83841088786353E-6</v>
          </cell>
          <cell r="O824">
            <v>7.7533818908334702E-5</v>
          </cell>
        </row>
        <row r="825">
          <cell r="B825" t="str">
            <v>EGEO</v>
          </cell>
          <cell r="C825" t="str">
            <v>VAR_cap</v>
          </cell>
          <cell r="D825" t="str">
            <v>-</v>
          </cell>
          <cell r="K825">
            <v>1.10625335858557E-4</v>
          </cell>
          <cell r="L825">
            <v>1.1074291370850144E-4</v>
          </cell>
          <cell r="M825">
            <v>1.1082535039629501E-4</v>
          </cell>
          <cell r="N825">
            <v>1.1098924665225173E-4</v>
          </cell>
          <cell r="O825">
            <v>1.2460020002638754E-4</v>
          </cell>
          <cell r="P825">
            <v>1.9026686432229047E-4</v>
          </cell>
        </row>
        <row r="826">
          <cell r="B826" t="str">
            <v>D-SPLT</v>
          </cell>
          <cell r="C826" t="str">
            <v>VAR_fout</v>
          </cell>
          <cell r="D826" t="str">
            <v>SPLT</v>
          </cell>
          <cell r="E826">
            <v>2.0856339701438396</v>
          </cell>
          <cell r="F826">
            <v>2.4000913447278309</v>
          </cell>
          <cell r="G826">
            <v>2.0094350794457863</v>
          </cell>
          <cell r="H826">
            <v>2.1829681320754228</v>
          </cell>
          <cell r="I826">
            <v>2.3363947797114166</v>
          </cell>
          <cell r="J826">
            <v>2.4493611613088064</v>
          </cell>
          <cell r="K826">
            <v>2.5629112659939604</v>
          </cell>
          <cell r="L826">
            <v>2.6616656566071724</v>
          </cell>
          <cell r="M826">
            <v>2.6263002954349179</v>
          </cell>
          <cell r="N826">
            <v>2.6430611220385254</v>
          </cell>
          <cell r="O826">
            <v>2.6439333532064264</v>
          </cell>
          <cell r="P826">
            <v>2.644707871171835</v>
          </cell>
        </row>
        <row r="827">
          <cell r="B827" t="str">
            <v>D-SPLT</v>
          </cell>
          <cell r="C827" t="str">
            <v>VAR_fin</v>
          </cell>
          <cell r="D827" t="str">
            <v>PLT</v>
          </cell>
          <cell r="E827">
            <v>2.0856339701438396</v>
          </cell>
          <cell r="F827">
            <v>2.4000913447278309</v>
          </cell>
          <cell r="G827">
            <v>2.0094350794457863</v>
          </cell>
          <cell r="H827">
            <v>2.1829681320754228</v>
          </cell>
          <cell r="I827">
            <v>2.3363947797114166</v>
          </cell>
          <cell r="J827">
            <v>2.4493611613088064</v>
          </cell>
          <cell r="K827">
            <v>2.5629112659939604</v>
          </cell>
          <cell r="L827">
            <v>2.6616656566071724</v>
          </cell>
          <cell r="M827">
            <v>2.6263002954349179</v>
          </cell>
          <cell r="N827">
            <v>2.6430611220385254</v>
          </cell>
          <cell r="O827">
            <v>2.6439333532064264</v>
          </cell>
          <cell r="P827">
            <v>2.644707871171835</v>
          </cell>
        </row>
        <row r="828">
          <cell r="B828" t="str">
            <v>RHES-ESOLPV</v>
          </cell>
          <cell r="C828" t="str">
            <v>VAR_fout</v>
          </cell>
          <cell r="D828" t="str">
            <v>RHES_SOL_ELC</v>
          </cell>
          <cell r="E828">
            <v>2.1349390887346629</v>
          </cell>
          <cell r="F828">
            <v>3.3906651642192713</v>
          </cell>
          <cell r="G828">
            <v>7.125666989036751</v>
          </cell>
          <cell r="H828">
            <v>18.917298547596658</v>
          </cell>
          <cell r="I828">
            <v>22.831486217921498</v>
          </cell>
          <cell r="J828">
            <v>23.996123456085687</v>
          </cell>
          <cell r="K828">
            <v>25.220167651542681</v>
          </cell>
          <cell r="L828">
            <v>26.50665068750531</v>
          </cell>
          <cell r="M828">
            <v>27.858756333768298</v>
          </cell>
          <cell r="N828">
            <v>29.279833254208992</v>
          </cell>
          <cell r="O828">
            <v>30.77339944914684</v>
          </cell>
          <cell r="P828">
            <v>32.343154497398103</v>
          </cell>
        </row>
        <row r="829">
          <cell r="B829" t="str">
            <v>RHES-ESOLPV</v>
          </cell>
          <cell r="C829" t="str">
            <v>VAR_fin</v>
          </cell>
          <cell r="D829" t="str">
            <v>SOL</v>
          </cell>
          <cell r="E829">
            <v>2.1349390887346629</v>
          </cell>
          <cell r="F829">
            <v>3.3906651642192713</v>
          </cell>
          <cell r="G829">
            <v>7.125666989036751</v>
          </cell>
          <cell r="H829">
            <v>18.917298547596658</v>
          </cell>
          <cell r="I829">
            <v>22.831486217921498</v>
          </cell>
          <cell r="J829">
            <v>23.996123456085687</v>
          </cell>
          <cell r="K829">
            <v>25.220167651542681</v>
          </cell>
          <cell r="L829">
            <v>26.50665068750531</v>
          </cell>
          <cell r="M829">
            <v>27.858756333768298</v>
          </cell>
          <cell r="N829">
            <v>29.279833254208992</v>
          </cell>
          <cell r="O829">
            <v>30.77339944914684</v>
          </cell>
          <cell r="P829">
            <v>32.343154497398103</v>
          </cell>
        </row>
        <row r="830">
          <cell r="B830" t="str">
            <v>RHES-ESOLPV</v>
          </cell>
          <cell r="C830" t="str">
            <v>VAR_fin</v>
          </cell>
          <cell r="D830" t="str">
            <v>SOLPVC</v>
          </cell>
          <cell r="E830">
            <v>2.1349390887346602</v>
          </cell>
          <cell r="F830">
            <v>3.39066516421927</v>
          </cell>
          <cell r="G830">
            <v>7.1256669890367599</v>
          </cell>
          <cell r="H830">
            <v>18.917298547596701</v>
          </cell>
          <cell r="I830">
            <v>22.831486217921501</v>
          </cell>
          <cell r="J830">
            <v>23.996123456085702</v>
          </cell>
          <cell r="K830">
            <v>25.220167651542699</v>
          </cell>
          <cell r="L830">
            <v>26.506650687505299</v>
          </cell>
          <cell r="M830">
            <v>27.858756333768302</v>
          </cell>
          <cell r="N830">
            <v>29.279833254208999</v>
          </cell>
          <cell r="O830">
            <v>30.773399449146901</v>
          </cell>
          <cell r="P830">
            <v>32.343154497398103</v>
          </cell>
        </row>
        <row r="831">
          <cell r="B831" t="str">
            <v>RHES-ESOLPV</v>
          </cell>
          <cell r="C831" t="str">
            <v>VAR_ncap</v>
          </cell>
          <cell r="D831" t="str">
            <v>-</v>
          </cell>
          <cell r="G831">
            <v>0.83842417444865702</v>
          </cell>
          <cell r="H831">
            <v>2.58920694043114</v>
          </cell>
          <cell r="I831">
            <v>1.19120412791288</v>
          </cell>
          <cell r="J831">
            <v>0.78839072161699197</v>
          </cell>
          <cell r="K831">
            <v>2.3426659127414302</v>
          </cell>
          <cell r="L831">
            <v>2.2351561227663099</v>
          </cell>
          <cell r="M831">
            <v>1.2685540196092</v>
          </cell>
          <cell r="N831">
            <v>1.39709186594051</v>
          </cell>
          <cell r="O831">
            <v>2.7121557921078501</v>
          </cell>
          <cell r="P831">
            <v>2.6234942242275299</v>
          </cell>
        </row>
        <row r="832">
          <cell r="B832" t="str">
            <v>RHES-ESOLPV</v>
          </cell>
          <cell r="C832" t="str">
            <v>VAR_cap</v>
          </cell>
          <cell r="D832" t="str">
            <v>-</v>
          </cell>
          <cell r="E832">
            <v>0.67885700000000004</v>
          </cell>
          <cell r="F832">
            <v>1.1558999176781499</v>
          </cell>
          <cell r="G832">
            <v>2.127581174448657</v>
          </cell>
          <cell r="H832">
            <v>4.67990527993617</v>
          </cell>
          <cell r="I832">
            <v>5.64822673197133</v>
          </cell>
          <cell r="J832">
            <v>5.93634360260421</v>
          </cell>
          <cell r="K832">
            <v>6.2391569577383903</v>
          </cell>
          <cell r="L832">
            <v>6.5574168850376102</v>
          </cell>
          <cell r="M832">
            <v>6.89191112539537</v>
          </cell>
          <cell r="N832">
            <v>7.2434679210574497</v>
          </cell>
          <cell r="O832">
            <v>7.61295780042387</v>
          </cell>
          <cell r="P832">
            <v>8.00129590188509</v>
          </cell>
        </row>
        <row r="833">
          <cell r="B833" t="str">
            <v>ENUC_SMR_GOE_VI</v>
          </cell>
          <cell r="C833" t="str">
            <v>VAR_fout</v>
          </cell>
          <cell r="D833" t="str">
            <v>LTH</v>
          </cell>
          <cell r="M833">
            <v>1.724385143687024E-3</v>
          </cell>
          <cell r="N833">
            <v>4.4713214282748274E-3</v>
          </cell>
          <cell r="O833">
            <v>2.066947240940958E-2</v>
          </cell>
          <cell r="P833">
            <v>2.0788429014390618E-2</v>
          </cell>
        </row>
        <row r="834">
          <cell r="B834" t="str">
            <v>ENUC_SMR_GOE_VI</v>
          </cell>
          <cell r="C834" t="str">
            <v>VAR_fout</v>
          </cell>
          <cell r="D834" t="str">
            <v>ELC</v>
          </cell>
          <cell r="M834">
            <v>2.5489008127493489E-3</v>
          </cell>
          <cell r="N834">
            <v>5.9787372023363877E-3</v>
          </cell>
          <cell r="O834">
            <v>3.0156965763089905E-2</v>
          </cell>
          <cell r="P834">
            <v>2.8552750323503025E-2</v>
          </cell>
        </row>
        <row r="835">
          <cell r="B835" t="str">
            <v>ENUC_SMR_GOE_VI</v>
          </cell>
          <cell r="C835" t="str">
            <v>VAR_fin</v>
          </cell>
          <cell r="D835" t="str">
            <v>URN</v>
          </cell>
          <cell r="M835">
            <v>8.4522921970275524E-3</v>
          </cell>
          <cell r="N835">
            <v>2.0016982191653938E-2</v>
          </cell>
          <cell r="O835">
            <v>0.10013806818500329</v>
          </cell>
          <cell r="P835">
            <v>9.5351284913339274E-2</v>
          </cell>
        </row>
        <row r="836">
          <cell r="B836" t="str">
            <v>ENUC_SMR_GOE_VI</v>
          </cell>
          <cell r="C836" t="str">
            <v>VAR_ncap</v>
          </cell>
          <cell r="D836" t="str">
            <v>-</v>
          </cell>
          <cell r="L836">
            <v>3.1302880356906902E-7</v>
          </cell>
          <cell r="M836">
            <v>2.4275734397541401E-4</v>
          </cell>
          <cell r="N836">
            <v>9.2100896262865101E-4</v>
          </cell>
          <cell r="O836">
            <v>9.4399982833107002E-7</v>
          </cell>
        </row>
        <row r="837">
          <cell r="B837" t="str">
            <v>ENUC_SMR_GOE_VI</v>
          </cell>
          <cell r="C837" t="str">
            <v>VAR_cap</v>
          </cell>
          <cell r="D837" t="str">
            <v>-</v>
          </cell>
          <cell r="M837">
            <v>9.9190066774372494E-5</v>
          </cell>
          <cell r="N837">
            <v>2.4307037277898299E-4</v>
          </cell>
          <cell r="O837">
            <v>1.1643785962769E-3</v>
          </cell>
          <cell r="P837">
            <v>1.1650233352359699E-3</v>
          </cell>
        </row>
        <row r="838">
          <cell r="B838" t="str">
            <v>SUP_DAC</v>
          </cell>
          <cell r="C838" t="str">
            <v>VAR_fout</v>
          </cell>
          <cell r="D838" t="str">
            <v>CO2_O</v>
          </cell>
          <cell r="J838">
            <v>1.4284208872180314E-3</v>
          </cell>
          <cell r="K838">
            <v>1.9909204792580518E-3</v>
          </cell>
          <cell r="L838">
            <v>188.17679481548237</v>
          </cell>
          <cell r="M838">
            <v>427.27185119971239</v>
          </cell>
          <cell r="N838">
            <v>1728.071968211133</v>
          </cell>
          <cell r="O838">
            <v>2001.1413618446281</v>
          </cell>
          <cell r="P838">
            <v>2759.9551862903581</v>
          </cell>
        </row>
        <row r="839">
          <cell r="B839" t="str">
            <v>SUP_DAC</v>
          </cell>
          <cell r="C839" t="str">
            <v>VAR_fout</v>
          </cell>
          <cell r="D839" t="str">
            <v>CO2</v>
          </cell>
          <cell r="J839">
            <v>-1.4284208872180301E-3</v>
          </cell>
          <cell r="K839">
            <v>-1.9909204792580501E-3</v>
          </cell>
          <cell r="L839">
            <v>-188.176794815482</v>
          </cell>
          <cell r="M839">
            <v>-427.27185119971301</v>
          </cell>
          <cell r="N839">
            <v>-1728.0719682111301</v>
          </cell>
          <cell r="O839">
            <v>-2001.14136184463</v>
          </cell>
          <cell r="P839">
            <v>-2759.95518629036</v>
          </cell>
        </row>
        <row r="840">
          <cell r="B840" t="str">
            <v>SUP_DAC</v>
          </cell>
          <cell r="C840" t="str">
            <v>VAR_fin</v>
          </cell>
          <cell r="D840" t="str">
            <v>CHEAT</v>
          </cell>
          <cell r="J840">
            <v>9.4978280632071171E-6</v>
          </cell>
          <cell r="K840">
            <v>1.296382974362785E-5</v>
          </cell>
          <cell r="L840">
            <v>1.1993957020370423</v>
          </cell>
          <cell r="M840">
            <v>2.7233327171548884</v>
          </cell>
          <cell r="N840">
            <v>11.014334118696546</v>
          </cell>
          <cell r="O840">
            <v>12.754815762052315</v>
          </cell>
          <cell r="P840">
            <v>17.591320925076925</v>
          </cell>
        </row>
        <row r="841">
          <cell r="B841" t="str">
            <v>SUP_DAC</v>
          </cell>
          <cell r="C841" t="str">
            <v>VAR_fin</v>
          </cell>
          <cell r="D841" t="str">
            <v>CELC</v>
          </cell>
          <cell r="J841">
            <v>1.9807436302756716E-6</v>
          </cell>
          <cell r="K841">
            <v>2.286240350347997E-6</v>
          </cell>
          <cell r="L841">
            <v>0.17124088328208897</v>
          </cell>
          <cell r="M841">
            <v>0.38881738459173842</v>
          </cell>
          <cell r="N841">
            <v>1.5725454910721319</v>
          </cell>
          <cell r="O841">
            <v>1.8210386392786113</v>
          </cell>
          <cell r="P841">
            <v>2.5115592195242278</v>
          </cell>
        </row>
        <row r="842">
          <cell r="B842" t="str">
            <v>SUP_DAC</v>
          </cell>
          <cell r="C842" t="str">
            <v>VAR_ncap</v>
          </cell>
          <cell r="D842" t="str">
            <v>-</v>
          </cell>
          <cell r="J842">
            <v>4.16274961208355E-4</v>
          </cell>
          <cell r="K842">
            <v>7.46514989721754E-5</v>
          </cell>
          <cell r="L842">
            <v>23.8677120815147</v>
          </cell>
          <cell r="M842">
            <v>30.3270007603229</v>
          </cell>
          <cell r="N842">
            <v>164.99251407956999</v>
          </cell>
          <cell r="O842">
            <v>63.890201798273303</v>
          </cell>
          <cell r="P842">
            <v>121.187832643942</v>
          </cell>
        </row>
        <row r="843">
          <cell r="B843" t="str">
            <v>SUP_DAC</v>
          </cell>
          <cell r="C843" t="str">
            <v>VAR_cap</v>
          </cell>
          <cell r="D843" t="str">
            <v>-</v>
          </cell>
          <cell r="J843">
            <v>4.16274961208355E-4</v>
          </cell>
          <cell r="K843">
            <v>4.8949989545383718E-4</v>
          </cell>
          <cell r="L843">
            <v>23.868192525772521</v>
          </cell>
          <cell r="M843">
            <v>54.194808515497066</v>
          </cell>
          <cell r="N843">
            <v>219.18721550923243</v>
          </cell>
          <cell r="O843">
            <v>253.8231088909458</v>
          </cell>
          <cell r="P843">
            <v>350.07054107194307</v>
          </cell>
        </row>
        <row r="844">
          <cell r="B844" t="str">
            <v>EHYD-DAM10</v>
          </cell>
          <cell r="C844" t="str">
            <v>VAR_fout</v>
          </cell>
          <cell r="D844" t="str">
            <v>ELC</v>
          </cell>
          <cell r="F844">
            <v>2.8699510319978496E-3</v>
          </cell>
          <cell r="G844">
            <v>1.7627406541065028E-2</v>
          </cell>
          <cell r="H844">
            <v>0.68961425797204345</v>
          </cell>
          <cell r="I844">
            <v>0.71758283937674583</v>
          </cell>
          <cell r="J844">
            <v>0.73030679425109502</v>
          </cell>
          <cell r="K844">
            <v>0.73467511446019618</v>
          </cell>
          <cell r="L844">
            <v>0.73496363624097039</v>
          </cell>
          <cell r="M844">
            <v>0.72687617882604505</v>
          </cell>
          <cell r="N844">
            <v>0.72718112818156111</v>
          </cell>
          <cell r="O844">
            <v>0.72964249245826074</v>
          </cell>
          <cell r="P844">
            <v>0.72583002426987997</v>
          </cell>
        </row>
        <row r="845">
          <cell r="B845" t="str">
            <v>EHYD-DAM10</v>
          </cell>
          <cell r="C845" t="str">
            <v>VAR_fin</v>
          </cell>
          <cell r="D845" t="str">
            <v>HYDD</v>
          </cell>
          <cell r="F845">
            <v>2.8699510319978496E-3</v>
          </cell>
          <cell r="G845">
            <v>1.7627406541065028E-2</v>
          </cell>
          <cell r="H845">
            <v>0.68961425797204345</v>
          </cell>
          <cell r="I845">
            <v>0.71758283937674583</v>
          </cell>
          <cell r="J845">
            <v>0.73030679425109502</v>
          </cell>
          <cell r="K845">
            <v>0.73467511446019618</v>
          </cell>
          <cell r="L845">
            <v>0.73496363624097039</v>
          </cell>
          <cell r="M845">
            <v>0.72687617882604505</v>
          </cell>
          <cell r="N845">
            <v>0.72718112818156111</v>
          </cell>
          <cell r="O845">
            <v>0.72964249245826074</v>
          </cell>
          <cell r="P845">
            <v>0.72583002426987997</v>
          </cell>
        </row>
        <row r="846">
          <cell r="B846" t="str">
            <v>EHYD-DAM10</v>
          </cell>
          <cell r="C846" t="str">
            <v>VAR_ncap</v>
          </cell>
          <cell r="D846" t="str">
            <v>-</v>
          </cell>
          <cell r="F846">
            <v>3.6504333602302902E-4</v>
          </cell>
          <cell r="G846">
            <v>1.55592696542969E-3</v>
          </cell>
          <cell r="H846">
            <v>7.3379709851444694E-2</v>
          </cell>
          <cell r="I846">
            <v>1.0288238962913499E-7</v>
          </cell>
          <cell r="J846">
            <v>4.7829963519961098E-8</v>
          </cell>
          <cell r="K846">
            <v>2.7143515956706398E-8</v>
          </cell>
          <cell r="M846">
            <v>2.4098057899507899E-8</v>
          </cell>
          <cell r="N846">
            <v>1.2606808888281E-8</v>
          </cell>
          <cell r="O846">
            <v>6.0933351802421505E-8</v>
          </cell>
          <cell r="P846">
            <v>2.5737266198584899E-8</v>
          </cell>
        </row>
        <row r="847">
          <cell r="B847" t="str">
            <v>EHYD-DAM10</v>
          </cell>
          <cell r="C847" t="str">
            <v>VAR_cap</v>
          </cell>
          <cell r="D847" t="str">
            <v>-</v>
          </cell>
          <cell r="F847">
            <v>3.6504333602302902E-4</v>
          </cell>
          <cell r="G847">
            <v>1.9209703014527199E-3</v>
          </cell>
          <cell r="H847">
            <v>7.5300680152897398E-2</v>
          </cell>
          <cell r="I847">
            <v>7.5300783035287103E-2</v>
          </cell>
          <cell r="J847">
            <v>7.5300830865250606E-2</v>
          </cell>
          <cell r="K847">
            <v>7.5300858008766597E-2</v>
          </cell>
          <cell r="L847">
            <v>7.5300858008766597E-2</v>
          </cell>
          <cell r="M847">
            <v>7.5300882106824493E-2</v>
          </cell>
          <cell r="N847">
            <v>7.5300894713633298E-2</v>
          </cell>
          <cell r="O847">
            <v>7.5300955646985093E-2</v>
          </cell>
          <cell r="P847">
            <v>7.53009813842513E-2</v>
          </cell>
        </row>
        <row r="848">
          <cell r="B848" t="str">
            <v>DH-EBAT</v>
          </cell>
          <cell r="C848" t="str">
            <v>VAR_fout</v>
          </cell>
          <cell r="D848" t="str">
            <v>ELC35</v>
          </cell>
          <cell r="E848">
            <v>8.509958298827399E-4</v>
          </cell>
          <cell r="F848">
            <v>6.8741581357105713E-4</v>
          </cell>
          <cell r="G848">
            <v>7.1988261178550586E-4</v>
          </cell>
          <cell r="H848">
            <v>8.770031832039286E-4</v>
          </cell>
          <cell r="I848">
            <v>1.1984351457695086E-2</v>
          </cell>
          <cell r="J848">
            <v>2.4651698141885139</v>
          </cell>
          <cell r="K848">
            <v>4.013254492390236</v>
          </cell>
          <cell r="L848">
            <v>6.3339588152886455</v>
          </cell>
          <cell r="M848">
            <v>7.9853074131692168</v>
          </cell>
          <cell r="N848">
            <v>9.1408544889823329</v>
          </cell>
          <cell r="O848">
            <v>9.4673278583518954</v>
          </cell>
          <cell r="P848">
            <v>8.6719246060257547</v>
          </cell>
        </row>
        <row r="849">
          <cell r="B849" t="str">
            <v>DH-EBAT</v>
          </cell>
          <cell r="C849" t="str">
            <v>VAR_fout</v>
          </cell>
          <cell r="D849" t="str">
            <v>AUX_DH-EBAT_OUT</v>
          </cell>
          <cell r="E849">
            <v>8.5099582988273957E-4</v>
          </cell>
          <cell r="F849">
            <v>6.8741581357105691E-4</v>
          </cell>
          <cell r="G849">
            <v>7.1988261178550542E-4</v>
          </cell>
          <cell r="H849">
            <v>8.7700318320392795E-4</v>
          </cell>
          <cell r="I849">
            <v>1.1984351457695079E-2</v>
          </cell>
          <cell r="J849">
            <v>2.4651698141885126</v>
          </cell>
          <cell r="K849">
            <v>4.0132544923902351</v>
          </cell>
          <cell r="L849">
            <v>6.333958815288641</v>
          </cell>
          <cell r="M849">
            <v>7.9853074131692159</v>
          </cell>
          <cell r="N849">
            <v>9.1408544889823329</v>
          </cell>
          <cell r="O849">
            <v>9.4673278583518936</v>
          </cell>
          <cell r="P849">
            <v>8.6719246060257493</v>
          </cell>
        </row>
        <row r="850">
          <cell r="B850" t="str">
            <v>DH-EBAT</v>
          </cell>
          <cell r="C850" t="str">
            <v>VAR_fin</v>
          </cell>
          <cell r="D850" t="str">
            <v>ELC35</v>
          </cell>
          <cell r="E850">
            <v>9.5186673392200693E-4</v>
          </cell>
          <cell r="F850">
            <v>7.687545068988744E-4</v>
          </cell>
          <cell r="G850">
            <v>8.0511001726115338E-4</v>
          </cell>
          <cell r="H850">
            <v>9.8084466405749717E-4</v>
          </cell>
          <cell r="I850">
            <v>1.3401604069176967E-2</v>
          </cell>
          <cell r="J850">
            <v>2.7566291763200788</v>
          </cell>
          <cell r="K850">
            <v>4.4877453042518418</v>
          </cell>
          <cell r="L850">
            <v>7.0828287924446389</v>
          </cell>
          <cell r="M850">
            <v>8.9294177711314848</v>
          </cell>
          <cell r="N850">
            <v>10.221586309941522</v>
          </cell>
          <cell r="O850">
            <v>10.586658865450181</v>
          </cell>
          <cell r="P850">
            <v>9.697214509390113</v>
          </cell>
        </row>
        <row r="851">
          <cell r="B851" t="str">
            <v>DH-EBAT</v>
          </cell>
          <cell r="C851" t="str">
            <v>VAR_fin</v>
          </cell>
          <cell r="D851" t="str">
            <v>AUX_DH-EBAT_IN</v>
          </cell>
          <cell r="E851">
            <v>9.5186673392200693E-4</v>
          </cell>
          <cell r="F851">
            <v>7.687545068988744E-4</v>
          </cell>
          <cell r="G851">
            <v>8.0511001726115338E-4</v>
          </cell>
          <cell r="H851">
            <v>9.8084466405749717E-4</v>
          </cell>
          <cell r="I851">
            <v>1.3401604069176967E-2</v>
          </cell>
          <cell r="J851">
            <v>2.7566291763200788</v>
          </cell>
          <cell r="K851">
            <v>4.4877453042518418</v>
          </cell>
          <cell r="L851">
            <v>7.0828287924446389</v>
          </cell>
          <cell r="M851">
            <v>8.9294177711314848</v>
          </cell>
          <cell r="N851">
            <v>10.221586309941522</v>
          </cell>
          <cell r="O851">
            <v>10.586658865450181</v>
          </cell>
          <cell r="P851">
            <v>9.697214509390113</v>
          </cell>
        </row>
        <row r="852">
          <cell r="B852" t="str">
            <v>DH-EBAT</v>
          </cell>
          <cell r="C852" t="str">
            <v>VAR_ncap</v>
          </cell>
          <cell r="D852" t="str">
            <v>-</v>
          </cell>
          <cell r="E852">
            <v>1.17833096281032E-4</v>
          </cell>
          <cell r="F852">
            <v>1.7999216575532001E-7</v>
          </cell>
          <cell r="G852">
            <v>5.8243958041550897E-7</v>
          </cell>
          <cell r="H852">
            <v>3.4250740042666801E-5</v>
          </cell>
          <cell r="I852">
            <v>2.1346519838994099E-3</v>
          </cell>
          <cell r="J852">
            <v>0.62646000934964596</v>
          </cell>
          <cell r="K852">
            <v>0.25101494502510202</v>
          </cell>
          <cell r="L852">
            <v>0.78812484848151898</v>
          </cell>
          <cell r="M852">
            <v>0.24768732676583799</v>
          </cell>
          <cell r="N852">
            <v>0.71097626891111398</v>
          </cell>
          <cell r="O852">
            <v>0.68594910039520096</v>
          </cell>
          <cell r="P852">
            <v>8.07716728015416E-2</v>
          </cell>
        </row>
        <row r="853">
          <cell r="B853" t="str">
            <v>DH-EBAT</v>
          </cell>
          <cell r="C853" t="str">
            <v>VAR_cap</v>
          </cell>
          <cell r="D853" t="str">
            <v>-</v>
          </cell>
          <cell r="E853">
            <v>1.17833096281032E-4</v>
          </cell>
          <cell r="F853">
            <v>1.1798123756295196E-4</v>
          </cell>
          <cell r="G853">
            <v>1.1850818009290182E-4</v>
          </cell>
          <cell r="H853">
            <v>1.2105890906507452E-4</v>
          </cell>
          <cell r="I853">
            <v>2.1690495910939873E-3</v>
          </cell>
          <cell r="J853">
            <v>0.62860167799239919</v>
          </cell>
          <cell r="K853">
            <v>0.87858160452188272</v>
          </cell>
          <cell r="L853">
            <v>1.2531363107303555</v>
          </cell>
          <cell r="M853">
            <v>1.1487210577526692</v>
          </cell>
          <cell r="N853">
            <v>1.3624538922469656</v>
          </cell>
          <cell r="O853">
            <v>1.4407957899334389</v>
          </cell>
          <cell r="P853">
            <v>1.2465313726330256</v>
          </cell>
        </row>
        <row r="854">
          <cell r="B854" t="str">
            <v>RHEM-EBAT</v>
          </cell>
          <cell r="C854" t="str">
            <v>VAR_fout</v>
          </cell>
          <cell r="D854" t="str">
            <v>RHEM_ELC</v>
          </cell>
          <cell r="E854">
            <v>2.7849400190028777E-4</v>
          </cell>
          <cell r="F854">
            <v>2.7814214749953716E-4</v>
          </cell>
          <cell r="G854">
            <v>2.7901964747909706E-4</v>
          </cell>
          <cell r="H854">
            <v>4.0843639855291922E-2</v>
          </cell>
          <cell r="I854">
            <v>7.1283316914200714E-2</v>
          </cell>
          <cell r="J854">
            <v>0.10165564287555001</v>
          </cell>
          <cell r="K854">
            <v>0.15616676416738037</v>
          </cell>
          <cell r="L854">
            <v>0.1500381265284175</v>
          </cell>
          <cell r="M854">
            <v>0.15849531507716605</v>
          </cell>
          <cell r="N854">
            <v>0.15181095853214879</v>
          </cell>
          <cell r="O854">
            <v>7.5917526659960433E-2</v>
          </cell>
          <cell r="P854">
            <v>9.1550267558614284E-2</v>
          </cell>
        </row>
        <row r="855">
          <cell r="B855" t="str">
            <v>RHEM-EBAT</v>
          </cell>
          <cell r="C855" t="str">
            <v>VAR_fout</v>
          </cell>
          <cell r="D855" t="str">
            <v>AUX_RHEM-EBAT_OUT</v>
          </cell>
          <cell r="E855">
            <v>2.7849400190028815E-4</v>
          </cell>
          <cell r="F855">
            <v>2.7814214749953753E-4</v>
          </cell>
          <cell r="G855">
            <v>2.7901964747909744E-4</v>
          </cell>
          <cell r="H855">
            <v>4.0843639855291949E-2</v>
          </cell>
          <cell r="I855">
            <v>7.1283316914200784E-2</v>
          </cell>
          <cell r="J855">
            <v>0.10165564287555008</v>
          </cell>
          <cell r="K855">
            <v>0.15616676416738062</v>
          </cell>
          <cell r="L855">
            <v>0.15003812652841764</v>
          </cell>
          <cell r="M855">
            <v>0.15849531507716619</v>
          </cell>
          <cell r="N855">
            <v>0.15181095853214885</v>
          </cell>
          <cell r="O855">
            <v>7.591752665996046E-2</v>
          </cell>
          <cell r="P855">
            <v>9.1550267558614382E-2</v>
          </cell>
        </row>
        <row r="856">
          <cell r="B856" t="str">
            <v>RHEM-EBAT</v>
          </cell>
          <cell r="C856" t="str">
            <v>VAR_fin</v>
          </cell>
          <cell r="D856" t="str">
            <v>RHEM_ELC</v>
          </cell>
          <cell r="E856">
            <v>3.0814796969375416E-4</v>
          </cell>
          <cell r="F856">
            <v>3.0767457574663035E-4</v>
          </cell>
          <cell r="G856">
            <v>3.0868157572763933E-4</v>
          </cell>
          <cell r="H856">
            <v>4.5167617198405646E-2</v>
          </cell>
          <cell r="I856">
            <v>7.8829792997262338E-2</v>
          </cell>
          <cell r="J856">
            <v>0.11241743082231424</v>
          </cell>
          <cell r="K856">
            <v>0.17269939414479776</v>
          </cell>
          <cell r="L856">
            <v>0.16592215415594119</v>
          </cell>
          <cell r="M856">
            <v>0.17527452425353784</v>
          </cell>
          <cell r="N856">
            <v>0.16788269442377141</v>
          </cell>
          <cell r="O856">
            <v>8.395482353159929E-2</v>
          </cell>
          <cell r="P856">
            <v>0.10124262298103422</v>
          </cell>
        </row>
        <row r="857">
          <cell r="B857" t="str">
            <v>RHEM-EBAT</v>
          </cell>
          <cell r="C857" t="str">
            <v>VAR_fin</v>
          </cell>
          <cell r="D857" t="str">
            <v>AUX_RHEM-EBAT_IN</v>
          </cell>
          <cell r="E857">
            <v>3.0814796969375416E-4</v>
          </cell>
          <cell r="F857">
            <v>3.0767457574663035E-4</v>
          </cell>
          <cell r="G857">
            <v>3.0868157572763933E-4</v>
          </cell>
          <cell r="H857">
            <v>4.5167617198405646E-2</v>
          </cell>
          <cell r="I857">
            <v>7.8829792997262338E-2</v>
          </cell>
          <cell r="J857">
            <v>0.11241743082231424</v>
          </cell>
          <cell r="K857">
            <v>0.17269939414479776</v>
          </cell>
          <cell r="L857">
            <v>0.16592215415594119</v>
          </cell>
          <cell r="M857">
            <v>0.17527452425353784</v>
          </cell>
          <cell r="N857">
            <v>0.16788269442377141</v>
          </cell>
          <cell r="O857">
            <v>8.395482353159929E-2</v>
          </cell>
          <cell r="P857">
            <v>0.10124262298103422</v>
          </cell>
        </row>
        <row r="858">
          <cell r="B858" t="str">
            <v>RHEM-EBAT</v>
          </cell>
          <cell r="C858" t="str">
            <v>VAR_ncap</v>
          </cell>
          <cell r="D858" t="str">
            <v>-</v>
          </cell>
          <cell r="E858">
            <v>1.11189509535742E-4</v>
          </cell>
          <cell r="F858">
            <v>1.78625341596116E-7</v>
          </cell>
          <cell r="G858">
            <v>4.8171147970913398E-7</v>
          </cell>
          <cell r="H858">
            <v>2.69401106885984E-2</v>
          </cell>
          <cell r="I858">
            <v>4.4355315477931402E-3</v>
          </cell>
          <cell r="J858">
            <v>3.5232551951579698E-2</v>
          </cell>
          <cell r="K858">
            <v>2.6525132871185901E-2</v>
          </cell>
          <cell r="L858">
            <v>2.2904770378635302E-2</v>
          </cell>
          <cell r="M858">
            <v>3.0081546417977299E-2</v>
          </cell>
          <cell r="N858">
            <v>2.0364317557794599E-2</v>
          </cell>
          <cell r="O858">
            <v>5.4038790600130599E-3</v>
          </cell>
          <cell r="P858">
            <v>1.83523587693348E-2</v>
          </cell>
        </row>
        <row r="859">
          <cell r="B859" t="str">
            <v>RHEM-EBAT</v>
          </cell>
          <cell r="C859" t="str">
            <v>VAR_cap</v>
          </cell>
          <cell r="D859" t="str">
            <v>-</v>
          </cell>
          <cell r="E859">
            <v>1.1393592514445524E-4</v>
          </cell>
          <cell r="F859">
            <v>1.1406016707271E-4</v>
          </cell>
          <cell r="G859">
            <v>1.1443323491400639E-4</v>
          </cell>
          <cell r="H859">
            <v>2.7021966121590545E-2</v>
          </cell>
          <cell r="I859">
            <v>3.1375793213208193E-2</v>
          </cell>
          <cell r="J859">
            <v>4.5325320496057003E-2</v>
          </cell>
          <cell r="K859">
            <v>6.4057443034437639E-2</v>
          </cell>
          <cell r="L859">
            <v>6.1465003210047504E-2</v>
          </cell>
          <cell r="M859">
            <v>6.4917454432818419E-2</v>
          </cell>
          <cell r="N859">
            <v>6.2180705867535276E-2</v>
          </cell>
          <cell r="O859">
            <v>3.1096091352006749E-2</v>
          </cell>
          <cell r="P859">
            <v>3.7498952586516511E-2</v>
          </cell>
        </row>
        <row r="860">
          <cell r="B860" t="str">
            <v>HPLGEO</v>
          </cell>
          <cell r="C860" t="str">
            <v>VAR_fout</v>
          </cell>
          <cell r="D860" t="str">
            <v>LTH</v>
          </cell>
          <cell r="J860">
            <v>8.4207228312910179E-5</v>
          </cell>
          <cell r="K860">
            <v>8.4244492191901414E-5</v>
          </cell>
          <cell r="L860">
            <v>8.457695687323562E-5</v>
          </cell>
          <cell r="M860">
            <v>8.4856978686702252E-5</v>
          </cell>
          <cell r="N860">
            <v>9.3974071473361645E-5</v>
          </cell>
          <cell r="O860">
            <v>9.9455289410022967E-5</v>
          </cell>
          <cell r="P860">
            <v>1.7186961955781855E-4</v>
          </cell>
        </row>
        <row r="861">
          <cell r="B861" t="str">
            <v>HPLGEO</v>
          </cell>
          <cell r="C861" t="str">
            <v>VAR_fin</v>
          </cell>
          <cell r="D861" t="str">
            <v>GEO</v>
          </cell>
          <cell r="J861">
            <v>9.9067327426953245E-5</v>
          </cell>
          <cell r="K861">
            <v>9.9111167284589806E-5</v>
          </cell>
          <cell r="L861">
            <v>9.9502302203806654E-5</v>
          </cell>
          <cell r="M861">
            <v>9.983173963141437E-5</v>
          </cell>
          <cell r="N861">
            <v>1.1055773114513131E-4</v>
          </cell>
          <cell r="O861">
            <v>1.1700622283532118E-4</v>
          </cell>
          <cell r="P861">
            <v>2.0219955242096313E-4</v>
          </cell>
        </row>
        <row r="862">
          <cell r="B862" t="str">
            <v>HPLGEO</v>
          </cell>
          <cell r="C862" t="str">
            <v>VAR_ncap</v>
          </cell>
          <cell r="D862" t="str">
            <v>-</v>
          </cell>
          <cell r="J862">
            <v>5.0299471727229099E-6</v>
          </cell>
          <cell r="K862">
            <v>2.63860114337537E-8</v>
          </cell>
          <cell r="L862">
            <v>1.3588995974673701E-6</v>
          </cell>
          <cell r="M862">
            <v>5.9661992491927598E-8</v>
          </cell>
          <cell r="N862">
            <v>6.2135172701425201E-6</v>
          </cell>
          <cell r="O862">
            <v>1.3703651360591E-7</v>
          </cell>
          <cell r="P862">
            <v>8.3867987815952207E-6</v>
          </cell>
        </row>
        <row r="863">
          <cell r="B863" t="str">
            <v>HPLGEO</v>
          </cell>
          <cell r="C863" t="str">
            <v>VAR_cap</v>
          </cell>
          <cell r="D863" t="str">
            <v>-</v>
          </cell>
          <cell r="J863">
            <v>5.0299471727229099E-6</v>
          </cell>
          <cell r="K863">
            <v>5.05633318415667E-6</v>
          </cell>
          <cell r="L863">
            <v>6.4152327816240399E-6</v>
          </cell>
          <cell r="M863">
            <v>5.80844976808902E-6</v>
          </cell>
          <cell r="N863">
            <v>7.6584648715355702E-6</v>
          </cell>
          <cell r="O863">
            <v>7.7691153737077304E-6</v>
          </cell>
          <cell r="P863">
            <v>1.47970145578356E-5</v>
          </cell>
        </row>
        <row r="864">
          <cell r="B864" t="str">
            <v>CT_CWODBDSCCS</v>
          </cell>
          <cell r="C864" t="str">
            <v>VAR_fout</v>
          </cell>
          <cell r="D864" t="str">
            <v>CO2_O</v>
          </cell>
          <cell r="J864">
            <v>9.6751287680489507E-3</v>
          </cell>
          <cell r="K864">
            <v>1.6251680514420531E-2</v>
          </cell>
          <cell r="L864">
            <v>533.46761258921129</v>
          </cell>
          <cell r="M864">
            <v>700.34708886154999</v>
          </cell>
          <cell r="N864">
            <v>604.36717834290835</v>
          </cell>
          <cell r="O864">
            <v>693.69518819390032</v>
          </cell>
          <cell r="P864">
            <v>693.46729770264267</v>
          </cell>
        </row>
        <row r="865">
          <cell r="B865" t="str">
            <v>CT_CWODBDSCCS</v>
          </cell>
          <cell r="C865" t="str">
            <v>VAR_fout</v>
          </cell>
          <cell r="D865" t="str">
            <v>CO2</v>
          </cell>
          <cell r="J865">
            <v>-9.6751287680489507E-3</v>
          </cell>
          <cell r="K865">
            <v>-1.62516805144205E-2</v>
          </cell>
          <cell r="L865">
            <v>-533.46761258921197</v>
          </cell>
          <cell r="M865">
            <v>-700.34708886155101</v>
          </cell>
          <cell r="N865">
            <v>-604.36717834290801</v>
          </cell>
          <cell r="O865">
            <v>-693.69518819389998</v>
          </cell>
          <cell r="P865">
            <v>-693.46729770264301</v>
          </cell>
        </row>
        <row r="866">
          <cell r="B866" t="str">
            <v>CT_CWODBDSCCS</v>
          </cell>
          <cell r="C866" t="str">
            <v>VAR_fout</v>
          </cell>
          <cell r="D866" t="str">
            <v>BDS</v>
          </cell>
          <cell r="J866">
            <v>5.4135486354843825E-5</v>
          </cell>
          <cell r="K866">
            <v>9.093342836294988E-5</v>
          </cell>
          <cell r="L866">
            <v>2.9849244753667592</v>
          </cell>
          <cell r="M866">
            <v>3.918669320239399</v>
          </cell>
          <cell r="N866">
            <v>3.381630562328493</v>
          </cell>
          <cell r="O866">
            <v>3.881449776555749</v>
          </cell>
          <cell r="P866">
            <v>3.8801746552756495</v>
          </cell>
        </row>
        <row r="867">
          <cell r="B867" t="str">
            <v>CT_CWODBDSCCS</v>
          </cell>
          <cell r="C867" t="str">
            <v>VAR_fout</v>
          </cell>
          <cell r="D867" t="str">
            <v>LTH</v>
          </cell>
          <cell r="J867">
            <v>2.1112839678389079E-5</v>
          </cell>
          <cell r="K867">
            <v>3.5464037061550367E-5</v>
          </cell>
          <cell r="L867">
            <v>1.164120545393035</v>
          </cell>
          <cell r="M867">
            <v>1.5282810348933646</v>
          </cell>
          <cell r="N867">
            <v>1.3188359193081114</v>
          </cell>
          <cell r="O867">
            <v>1.5137654128567404</v>
          </cell>
          <cell r="P867">
            <v>1.5132681155575025</v>
          </cell>
        </row>
        <row r="868">
          <cell r="B868" t="str">
            <v>CT_CWODBDSCCS</v>
          </cell>
          <cell r="C868" t="str">
            <v>VAR_fin</v>
          </cell>
          <cell r="D868" t="str">
            <v>CWOD</v>
          </cell>
          <cell r="J868">
            <v>1.5425906836812739E-4</v>
          </cell>
          <cell r="K868">
            <v>2.591148041202255E-4</v>
          </cell>
          <cell r="L868">
            <v>8.5055422925575854</v>
          </cell>
          <cell r="M868">
            <v>11.166248228022164</v>
          </cell>
          <cell r="N868">
            <v>9.6359562873550466</v>
          </cell>
          <cell r="O868">
            <v>11.060191138295593</v>
          </cell>
          <cell r="P868">
            <v>11.056557680207955</v>
          </cell>
        </row>
        <row r="869">
          <cell r="B869" t="str">
            <v>CT_CWODBDSCCS</v>
          </cell>
          <cell r="C869" t="str">
            <v>VAR_fin</v>
          </cell>
          <cell r="D869" t="str">
            <v>CELC</v>
          </cell>
          <cell r="J869">
            <v>6.9873445602287741E-6</v>
          </cell>
          <cell r="K869">
            <v>1.1736907503703587E-5</v>
          </cell>
          <cell r="L869">
            <v>0.38526846621340999</v>
          </cell>
          <cell r="M869">
            <v>0.50578824726232874</v>
          </cell>
          <cell r="N869">
            <v>0.43647188758054245</v>
          </cell>
          <cell r="O869">
            <v>0.50098426758830206</v>
          </cell>
          <cell r="P869">
            <v>0.50081968586307879</v>
          </cell>
        </row>
        <row r="870">
          <cell r="B870" t="str">
            <v>CT_CWODBDSCCS</v>
          </cell>
          <cell r="C870" t="str">
            <v>VAR_ncap</v>
          </cell>
          <cell r="D870" t="str">
            <v>-</v>
          </cell>
          <cell r="J870">
            <v>9.6059487980364402E-6</v>
          </cell>
          <cell r="K870">
            <v>3.50165399285557E-6</v>
          </cell>
          <cell r="L870">
            <v>0.21172250723455699</v>
          </cell>
          <cell r="M870">
            <v>8.83142063750367E-8</v>
          </cell>
          <cell r="N870">
            <v>1.2853515906008701E-7</v>
          </cell>
          <cell r="O870">
            <v>3.4369841393605701E-7</v>
          </cell>
          <cell r="P870">
            <v>0.20120717550504799</v>
          </cell>
        </row>
        <row r="871">
          <cell r="B871" t="str">
            <v>CT_CWODBDSCCS</v>
          </cell>
          <cell r="C871" t="str">
            <v>VAR_cap</v>
          </cell>
          <cell r="D871" t="str">
            <v>-</v>
          </cell>
          <cell r="J871">
            <v>9.6059487980364402E-6</v>
          </cell>
          <cell r="K871">
            <v>1.3107602790892E-5</v>
          </cell>
          <cell r="L871">
            <v>0.21173561483734801</v>
          </cell>
          <cell r="M871">
            <v>0.21173443040725201</v>
          </cell>
          <cell r="N871">
            <v>0.211726225737915</v>
          </cell>
          <cell r="O871">
            <v>0.21172306778233599</v>
          </cell>
          <cell r="P871">
            <v>0.20120773605282799</v>
          </cell>
        </row>
        <row r="872">
          <cell r="B872" t="str">
            <v>EHYD-PUM15</v>
          </cell>
          <cell r="C872" t="str">
            <v>VAR_fout</v>
          </cell>
          <cell r="D872" t="str">
            <v>ELC</v>
          </cell>
          <cell r="F872">
            <v>4.922952637073729E-4</v>
          </cell>
          <cell r="G872">
            <v>4.8675673080290823E-4</v>
          </cell>
          <cell r="H872">
            <v>6.2282425695825677E-4</v>
          </cell>
          <cell r="I872">
            <v>6.2056265805428897E-4</v>
          </cell>
          <cell r="J872">
            <v>5.7786055951568869E-4</v>
          </cell>
          <cell r="K872">
            <v>6.3790050460448455E-4</v>
          </cell>
          <cell r="L872">
            <v>9.3629476779479677E-4</v>
          </cell>
          <cell r="M872">
            <v>9.8213757187675245E-4</v>
          </cell>
          <cell r="N872">
            <v>1.2030527066619501E-3</v>
          </cell>
          <cell r="O872">
            <v>1.1201167229725646E-3</v>
          </cell>
          <cell r="P872">
            <v>2.4706537466309395E-3</v>
          </cell>
        </row>
        <row r="873">
          <cell r="B873" t="str">
            <v>EHYD-PUM15</v>
          </cell>
          <cell r="C873" t="str">
            <v>VAR_fout</v>
          </cell>
          <cell r="D873" t="str">
            <v>AUX_PUMP_OUT</v>
          </cell>
          <cell r="F873">
            <v>4.922952637073729E-4</v>
          </cell>
          <cell r="G873">
            <v>4.8675673080290823E-4</v>
          </cell>
          <cell r="H873">
            <v>6.2282425695825677E-4</v>
          </cell>
          <cell r="I873">
            <v>6.2056265805428897E-4</v>
          </cell>
          <cell r="J873">
            <v>5.7786055951568869E-4</v>
          </cell>
          <cell r="K873">
            <v>6.3790050460448445E-4</v>
          </cell>
          <cell r="L873">
            <v>9.3629476779479677E-4</v>
          </cell>
          <cell r="M873">
            <v>9.8213757187675245E-4</v>
          </cell>
          <cell r="N873">
            <v>1.2030527066619501E-3</v>
          </cell>
          <cell r="O873">
            <v>1.1201167229725646E-3</v>
          </cell>
          <cell r="P873">
            <v>2.4706537466309395E-3</v>
          </cell>
        </row>
        <row r="874">
          <cell r="B874" t="str">
            <v>EHYD-PUM15</v>
          </cell>
          <cell r="C874" t="str">
            <v>VAR_fin</v>
          </cell>
          <cell r="D874" t="str">
            <v>AUX_PUMP_IN</v>
          </cell>
          <cell r="F874">
            <v>6.1545738408141557E-4</v>
          </cell>
          <cell r="G874">
            <v>6.0854025605479669E-4</v>
          </cell>
          <cell r="H874">
            <v>7.7863962008228578E-4</v>
          </cell>
          <cell r="I874">
            <v>7.7575162903406798E-4</v>
          </cell>
          <cell r="J874">
            <v>7.2219289680762661E-4</v>
          </cell>
          <cell r="K874">
            <v>7.9724320674522825E-4</v>
          </cell>
          <cell r="L874">
            <v>1.1702560722576102E-3</v>
          </cell>
          <cell r="M874">
            <v>1.2275373278123538E-3</v>
          </cell>
          <cell r="N874">
            <v>1.5037034959264463E-3</v>
          </cell>
          <cell r="O874">
            <v>1.4000130296034248E-3</v>
          </cell>
          <cell r="P874">
            <v>3.0882529618911974E-3</v>
          </cell>
        </row>
        <row r="875">
          <cell r="B875" t="str">
            <v>EHYD-PUM15</v>
          </cell>
          <cell r="C875" t="str">
            <v>VAR_fin</v>
          </cell>
          <cell r="D875" t="str">
            <v>ELC</v>
          </cell>
          <cell r="F875">
            <v>6.1545738408141557E-4</v>
          </cell>
          <cell r="G875">
            <v>6.0854025605479669E-4</v>
          </cell>
          <cell r="H875">
            <v>7.7863962008228578E-4</v>
          </cell>
          <cell r="I875">
            <v>7.7575162903406798E-4</v>
          </cell>
          <cell r="J875">
            <v>7.2219289680762661E-4</v>
          </cell>
          <cell r="K875">
            <v>7.9724320674522825E-4</v>
          </cell>
          <cell r="L875">
            <v>1.1702560722576102E-3</v>
          </cell>
          <cell r="M875">
            <v>1.2275373278123538E-3</v>
          </cell>
          <cell r="N875">
            <v>1.5037034959264463E-3</v>
          </cell>
          <cell r="O875">
            <v>1.4000130296034248E-3</v>
          </cell>
          <cell r="P875">
            <v>3.0882529618911974E-3</v>
          </cell>
        </row>
        <row r="876">
          <cell r="B876" t="str">
            <v>EHYD-PUM15</v>
          </cell>
          <cell r="C876" t="str">
            <v>VAR_ncap</v>
          </cell>
          <cell r="D876" t="str">
            <v>-</v>
          </cell>
          <cell r="F876">
            <v>6.1398236171360799E-5</v>
          </cell>
          <cell r="G876">
            <v>7.3450700590165304E-7</v>
          </cell>
          <cell r="H876">
            <v>2.9704204387252299E-7</v>
          </cell>
          <cell r="I876">
            <v>1.9742161949430699E-7</v>
          </cell>
          <cell r="J876">
            <v>2.6257102148097001E-5</v>
          </cell>
          <cell r="K876">
            <v>1.2828359379710699E-7</v>
          </cell>
          <cell r="L876">
            <v>2.3302988407510699E-5</v>
          </cell>
          <cell r="M876">
            <v>3.8143694476893501E-7</v>
          </cell>
          <cell r="N876">
            <v>1.13224766415329E-4</v>
          </cell>
        </row>
        <row r="877">
          <cell r="B877" t="str">
            <v>EHYD-PUM15</v>
          </cell>
          <cell r="C877" t="str">
            <v>VAR_cap</v>
          </cell>
          <cell r="D877" t="str">
            <v>-</v>
          </cell>
          <cell r="F877">
            <v>6.1398236171360799E-5</v>
          </cell>
          <cell r="G877">
            <v>6.1398236171360799E-5</v>
          </cell>
          <cell r="H877">
            <v>6.1398236171360799E-5</v>
          </cell>
          <cell r="I877">
            <v>6.2204276211324201E-5</v>
          </cell>
          <cell r="J877">
            <v>6.2429785221134894E-5</v>
          </cell>
          <cell r="K877">
            <v>6.6702787690900298E-5</v>
          </cell>
          <cell r="L877">
            <v>8.8884308988726205E-5</v>
          </cell>
          <cell r="M877">
            <v>8.8992881285208402E-5</v>
          </cell>
          <cell r="N877">
            <v>1.12407437824867E-4</v>
          </cell>
          <cell r="O877">
            <v>1.12697017934803E-4</v>
          </cell>
          <cell r="P877">
            <v>2.2592178435013201E-4</v>
          </cell>
        </row>
        <row r="878">
          <cell r="B878" t="str">
            <v>D-EWST</v>
          </cell>
          <cell r="C878" t="str">
            <v>VAR_fout</v>
          </cell>
          <cell r="D878" t="str">
            <v>CO2</v>
          </cell>
          <cell r="E878">
            <v>2266.2743868472198</v>
          </cell>
          <cell r="F878">
            <v>2248.4124458321098</v>
          </cell>
          <cell r="G878">
            <v>2254.57640344427</v>
          </cell>
          <cell r="H878">
            <v>2238.5108697474702</v>
          </cell>
          <cell r="I878">
            <v>2240.4529816455802</v>
          </cell>
          <cell r="J878">
            <v>2460.2756875990299</v>
          </cell>
          <cell r="K878">
            <v>2429.6116323421802</v>
          </cell>
          <cell r="L878">
            <v>2552.9116039477499</v>
          </cell>
          <cell r="M878">
            <v>2434.19598042502</v>
          </cell>
          <cell r="N878">
            <v>2317.3897724588301</v>
          </cell>
          <cell r="O878">
            <v>2317.3900583453701</v>
          </cell>
          <cell r="P878">
            <v>2317.3902810451</v>
          </cell>
        </row>
        <row r="879">
          <cell r="B879" t="str">
            <v>D-EWST</v>
          </cell>
          <cell r="C879" t="str">
            <v>VAR_fout</v>
          </cell>
          <cell r="D879" t="str">
            <v>EWST</v>
          </cell>
          <cell r="E879">
            <v>48.842120406189999</v>
          </cell>
          <cell r="F879">
            <v>48.457166271010124</v>
          </cell>
          <cell r="G879">
            <v>48.590009698615376</v>
          </cell>
          <cell r="H879">
            <v>48.243767400291127</v>
          </cell>
          <cell r="I879">
            <v>48.285625095498183</v>
          </cell>
          <cell r="J879">
            <v>53.023182922392927</v>
          </cell>
          <cell r="K879">
            <v>52.362319662546952</v>
          </cell>
          <cell r="L879">
            <v>55.01964663680495</v>
          </cell>
          <cell r="M879">
            <v>52.461120267780501</v>
          </cell>
          <cell r="N879">
            <v>49.943745096095505</v>
          </cell>
          <cell r="O879">
            <v>49.943751257443438</v>
          </cell>
          <cell r="P879">
            <v>49.943756057006524</v>
          </cell>
        </row>
        <row r="880">
          <cell r="B880" t="str">
            <v>D-EWST</v>
          </cell>
          <cell r="C880" t="str">
            <v>VAR_fin</v>
          </cell>
          <cell r="D880" t="str">
            <v>WSTNREN</v>
          </cell>
          <cell r="E880">
            <v>24.421060203094996</v>
          </cell>
          <cell r="F880">
            <v>24.228582390432202</v>
          </cell>
          <cell r="G880">
            <v>24.295004347459805</v>
          </cell>
          <cell r="H880">
            <v>24.121884372278824</v>
          </cell>
          <cell r="I880">
            <v>24.142812302215265</v>
          </cell>
          <cell r="J880">
            <v>26.511591461196456</v>
          </cell>
          <cell r="K880">
            <v>26.181159831273476</v>
          </cell>
          <cell r="L880">
            <v>27.509823318402475</v>
          </cell>
          <cell r="M880">
            <v>26.230560133890254</v>
          </cell>
          <cell r="N880">
            <v>24.971872548047749</v>
          </cell>
          <cell r="O880">
            <v>24.971875628721712</v>
          </cell>
          <cell r="P880">
            <v>24.971878028503266</v>
          </cell>
        </row>
        <row r="881">
          <cell r="B881" t="str">
            <v>D-EWST</v>
          </cell>
          <cell r="C881" t="str">
            <v>VAR_fin</v>
          </cell>
          <cell r="D881" t="str">
            <v>WSTREN</v>
          </cell>
          <cell r="E881">
            <v>24.421060203094996</v>
          </cell>
          <cell r="F881">
            <v>24.228582390432202</v>
          </cell>
          <cell r="G881">
            <v>24.295004347459805</v>
          </cell>
          <cell r="H881">
            <v>24.121884372278824</v>
          </cell>
          <cell r="I881">
            <v>24.142812302215265</v>
          </cell>
          <cell r="J881">
            <v>26.511591461196456</v>
          </cell>
          <cell r="K881">
            <v>26.181159831273476</v>
          </cell>
          <cell r="L881">
            <v>27.509823318402475</v>
          </cell>
          <cell r="M881">
            <v>26.230560133890254</v>
          </cell>
          <cell r="N881">
            <v>24.971872548047749</v>
          </cell>
          <cell r="O881">
            <v>24.971875628721712</v>
          </cell>
          <cell r="P881">
            <v>24.971878028503266</v>
          </cell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357.76963016437321</v>
          </cell>
          <cell r="E4">
            <v>469.8674211389723</v>
          </cell>
          <cell r="F4">
            <v>860.67054149763806</v>
          </cell>
          <cell r="G4">
            <v>779.18712755321928</v>
          </cell>
          <cell r="H4">
            <v>734.28505245501731</v>
          </cell>
          <cell r="I4">
            <v>713.03599010519599</v>
          </cell>
          <cell r="J4">
            <v>711.13717858278289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1.772582395754922</v>
          </cell>
          <cell r="E5">
            <v>214.65432665315055</v>
          </cell>
          <cell r="F5">
            <v>815.78398838494729</v>
          </cell>
          <cell r="G5">
            <v>715.88266859247278</v>
          </cell>
          <cell r="H5">
            <v>677.3765439337775</v>
          </cell>
          <cell r="I5">
            <v>682.77245417672566</v>
          </cell>
          <cell r="J5">
            <v>685.93339925037913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218.90722241887843</v>
          </cell>
          <cell r="E6">
            <v>147.06461669713596</v>
          </cell>
          <cell r="F6">
            <v>19.622834912656273</v>
          </cell>
          <cell r="G6">
            <v>16.272457084932654</v>
          </cell>
          <cell r="H6">
            <v>24.166521384574239</v>
          </cell>
          <cell r="I6">
            <v>16.379418721376492</v>
          </cell>
          <cell r="J6">
            <v>15.677977995356732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137.08982534973944</v>
          </cell>
          <cell r="E7">
            <v>108.14847778868585</v>
          </cell>
          <cell r="F7">
            <v>25.263718200034919</v>
          </cell>
          <cell r="G7">
            <v>47.03200187581497</v>
          </cell>
          <cell r="H7">
            <v>32.741987136666054</v>
          </cell>
          <cell r="I7">
            <v>13.884117207093229</v>
          </cell>
          <cell r="J7">
            <v>9.5258013370469854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300.69424736480562</v>
          </cell>
          <cell r="E8">
            <v>1169.9854955886308</v>
          </cell>
          <cell r="F8">
            <v>1256.8799817101594</v>
          </cell>
          <cell r="G8">
            <v>1198.4325494410677</v>
          </cell>
          <cell r="H8">
            <v>1140.9251152399349</v>
          </cell>
          <cell r="I8">
            <v>1140.9251440278595</v>
          </cell>
          <cell r="J8">
            <v>1140.9253184308998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2.8846328923381364E-4</v>
          </cell>
          <cell r="F9">
            <v>9.1179043825212695E-3</v>
          </cell>
          <cell r="G9">
            <v>104.56762617682261</v>
          </cell>
          <cell r="H9">
            <v>128.36354170533093</v>
          </cell>
          <cell r="I9">
            <v>128.24918520003118</v>
          </cell>
          <cell r="J9">
            <v>127.68221848931029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335.41898194296562</v>
          </cell>
          <cell r="E10">
            <v>1143.088644242463</v>
          </cell>
          <cell r="F10">
            <v>1199.2491390681002</v>
          </cell>
          <cell r="G10">
            <v>1143.4817107295141</v>
          </cell>
          <cell r="H10">
            <v>1088.6111208955565</v>
          </cell>
          <cell r="I10">
            <v>1088.6111077998078</v>
          </cell>
          <cell r="J10">
            <v>1088.6113217539944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21.050289139525514</v>
          </cell>
          <cell r="E11">
            <v>371.15789937921903</v>
          </cell>
          <cell r="F11">
            <v>787.82688926434753</v>
          </cell>
          <cell r="G11">
            <v>715.16575251835229</v>
          </cell>
          <cell r="H11">
            <v>715.16323236704795</v>
          </cell>
          <cell r="I11">
            <v>715.18504498420521</v>
          </cell>
          <cell r="J11">
            <v>715.20033812342012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5.2742655149300988E-2</v>
          </cell>
          <cell r="E12">
            <v>0.11068030342489554</v>
          </cell>
          <cell r="F12">
            <v>4.6595555900799095</v>
          </cell>
          <cell r="G12">
            <v>38.011583005186182</v>
          </cell>
          <cell r="H12">
            <v>36.42361361272981</v>
          </cell>
          <cell r="I12">
            <v>38.011088958582128</v>
          </cell>
          <cell r="J12">
            <v>38.008095901717645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1.541627519577008E-3</v>
          </cell>
          <cell r="E13">
            <v>1.8173697025371585E-3</v>
          </cell>
          <cell r="F13">
            <v>1.5950860256676625E-2</v>
          </cell>
          <cell r="G13">
            <v>1.2081920726558032E-2</v>
          </cell>
          <cell r="H13">
            <v>2.4942786604256036E-2</v>
          </cell>
          <cell r="I13">
            <v>2.4612170395808951E-2</v>
          </cell>
          <cell r="J13">
            <v>1.1193030921876363E-2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533.83375538880318</v>
          </cell>
          <cell r="E14">
            <v>1085.7871293485805</v>
          </cell>
          <cell r="F14">
            <v>1255.6398765279412</v>
          </cell>
          <cell r="G14">
            <v>1255.6351692023618</v>
          </cell>
          <cell r="H14">
            <v>1255.6409010556879</v>
          </cell>
          <cell r="I14">
            <v>1255.6402001052068</v>
          </cell>
          <cell r="J14">
            <v>1255.6408270533059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2.6906925650557061E-2</v>
          </cell>
          <cell r="E15">
            <v>3.8269265121948166</v>
          </cell>
          <cell r="F15">
            <v>90.788080739807626</v>
          </cell>
          <cell r="G15">
            <v>185.21152880817388</v>
          </cell>
          <cell r="H15">
            <v>193.12459892856623</v>
          </cell>
          <cell r="I15">
            <v>195.73742149746619</v>
          </cell>
          <cell r="J15">
            <v>200.10116302520069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1.6231053115269671E-2</v>
          </cell>
          <cell r="E16">
            <v>0.24684454098327901</v>
          </cell>
          <cell r="F16">
            <v>1031.8772850513226</v>
          </cell>
          <cell r="G16">
            <v>1031.8781729984728</v>
          </cell>
          <cell r="H16">
            <v>1031.8799342068658</v>
          </cell>
          <cell r="I16">
            <v>1031.8801007048987</v>
          </cell>
          <cell r="J16">
            <v>1031.880679253874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223.96630635392694</v>
          </cell>
          <cell r="G17">
            <v>860.03074330124377</v>
          </cell>
          <cell r="H17">
            <v>971.30209993081394</v>
          </cell>
          <cell r="I17">
            <v>1415.8020613583353</v>
          </cell>
          <cell r="J17">
            <v>1415.7655007898011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5.8828219251198209E-3</v>
          </cell>
          <cell r="E18">
            <v>7.3328591630707259E-3</v>
          </cell>
          <cell r="F18">
            <v>1.2533850226633786E-2</v>
          </cell>
          <cell r="G18">
            <v>1.4079508668575623E-2</v>
          </cell>
          <cell r="H18">
            <v>2.1613891106913044E-2</v>
          </cell>
          <cell r="I18">
            <v>2.2483114890160652E-2</v>
          </cell>
          <cell r="J18">
            <v>4.8720742013078779E-2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3.1577399169403831E-3</v>
          </cell>
          <cell r="G19">
            <v>4.0367012271543459E-3</v>
          </cell>
          <cell r="H19">
            <v>4.5436485282781174E-3</v>
          </cell>
          <cell r="I19">
            <v>6.0697328059084749E-3</v>
          </cell>
          <cell r="J19">
            <v>5.0016661841628595E-3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5.5864813588232625E-4</v>
          </cell>
          <cell r="E20">
            <v>1.3363726271753309E-3</v>
          </cell>
          <cell r="F20">
            <v>2.8351641869016017E-3</v>
          </cell>
          <cell r="G20">
            <v>1.6220658816812419E-3</v>
          </cell>
          <cell r="H20">
            <v>1.9755171184008418E-2</v>
          </cell>
          <cell r="I20">
            <v>1.4511539306010946E-3</v>
          </cell>
          <cell r="J20">
            <v>8.8024954643341358E-3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1.4284208872180314E-3</v>
          </cell>
          <cell r="E21">
            <v>1.9909204792580518E-3</v>
          </cell>
          <cell r="F21">
            <v>188.17679481548237</v>
          </cell>
          <cell r="G21">
            <v>427.27185119971239</v>
          </cell>
          <cell r="H21">
            <v>1728.071968211133</v>
          </cell>
          <cell r="I21">
            <v>2001.1413618446281</v>
          </cell>
          <cell r="J21">
            <v>2759.9551862903581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9.6751287680489507E-3</v>
          </cell>
          <cell r="E22">
            <v>1.6251680514420531E-2</v>
          </cell>
          <cell r="F22">
            <v>533.46761258921129</v>
          </cell>
          <cell r="G22">
            <v>700.34708886154999</v>
          </cell>
          <cell r="H22">
            <v>604.36717834290835</v>
          </cell>
          <cell r="I22">
            <v>693.69518819390032</v>
          </cell>
          <cell r="J22">
            <v>693.46729770264267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1191.1033934999161</v>
          </cell>
          <cell r="E23">
            <v>3774.2228207551479</v>
          </cell>
          <cell r="F23">
            <v>6572.5620574361083</v>
          </cell>
          <cell r="G23">
            <v>7660.0564941464781</v>
          </cell>
          <cell r="H23">
            <v>8893.9299778191998</v>
          </cell>
          <cell r="I23">
            <v>9704.921943680316</v>
          </cell>
          <cell r="J23">
            <v>10467.300233183312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833.33376333553974</v>
          </cell>
          <cell r="E24">
            <v>1325.4746188172351</v>
          </cell>
          <cell r="F24">
            <v>1.0283967686776409E-3</v>
          </cell>
          <cell r="G24">
            <v>573.6705521283493</v>
          </cell>
          <cell r="H24">
            <v>1852.4461116784005</v>
          </cell>
          <cell r="I24">
            <v>2684.6870382044972</v>
          </cell>
          <cell r="J24">
            <v>3448.9641923602903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833.33376333553974</v>
          </cell>
          <cell r="E25">
            <v>1325.4746188172351</v>
          </cell>
          <cell r="F25">
            <v>1.0283967686776409E-3</v>
          </cell>
          <cell r="G25">
            <v>573.6705521283493</v>
          </cell>
          <cell r="H25">
            <v>1852.4461116784005</v>
          </cell>
          <cell r="I25">
            <v>2684.6870382044972</v>
          </cell>
          <cell r="J25">
            <v>3448.9641923602903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E26">
            <v>1978.8807807989454</v>
          </cell>
          <cell r="F26">
            <v>5711.8904875417129</v>
          </cell>
          <cell r="G26">
            <v>6307.1988144649113</v>
          </cell>
          <cell r="H26">
            <v>6307.1988136857863</v>
          </cell>
          <cell r="I26">
            <v>6307.1989153706218</v>
          </cell>
          <cell r="J26">
            <v>6307.1988622402314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E27">
            <v>1978.8807807989454</v>
          </cell>
          <cell r="F27">
            <v>5711.8904875417129</v>
          </cell>
          <cell r="G27">
            <v>6307.1988144649113</v>
          </cell>
          <cell r="H27">
            <v>6307.1988136857863</v>
          </cell>
          <cell r="I27">
            <v>6307.1989153706218</v>
          </cell>
          <cell r="J27">
            <v>6307.1988622402314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5.3031290294556301</v>
          </cell>
          <cell r="H4">
            <v>18.5224821575625</v>
          </cell>
          <cell r="I4">
            <v>38.626175333802003</v>
          </cell>
          <cell r="J4">
            <v>68.679006895979697</v>
          </cell>
          <cell r="K4">
            <v>93.873178177915094</v>
          </cell>
          <cell r="L4">
            <v>93.873179417326298</v>
          </cell>
          <cell r="M4">
            <v>94.9289325173294</v>
          </cell>
          <cell r="N4">
            <v>96.637237157674207</v>
          </cell>
          <cell r="O4">
            <v>98.328895341325804</v>
          </cell>
        </row>
        <row r="5">
          <cell r="A5" t="str">
            <v>EXPELC_DE</v>
          </cell>
          <cell r="C5" t="str">
            <v>ELC_E-DE</v>
          </cell>
          <cell r="D5">
            <v>26.492979865075942</v>
          </cell>
          <cell r="E5">
            <v>1.0856198235586719E-4</v>
          </cell>
          <cell r="F5">
            <v>1.2032176664662769E-4</v>
          </cell>
          <cell r="G5">
            <v>9.8270322550024944E-5</v>
          </cell>
          <cell r="H5">
            <v>1.6894531641091962E-4</v>
          </cell>
          <cell r="I5">
            <v>2.5375182261088916E-4</v>
          </cell>
          <cell r="J5">
            <v>2.7056953154931017E-4</v>
          </cell>
          <cell r="K5">
            <v>1.374701957755261E-4</v>
          </cell>
          <cell r="L5">
            <v>9.2837447549848858E-5</v>
          </cell>
          <cell r="M5">
            <v>9.6073269338489594E-5</v>
          </cell>
          <cell r="N5">
            <v>9.7554433030442079E-5</v>
          </cell>
          <cell r="O5">
            <v>2.072611280116853E-4</v>
          </cell>
        </row>
        <row r="6">
          <cell r="A6" t="str">
            <v>IMPDSL</v>
          </cell>
          <cell r="C6" t="str">
            <v>DSL</v>
          </cell>
          <cell r="D6">
            <v>119.33050150332022</v>
          </cell>
          <cell r="E6">
            <v>112.68604538994745</v>
          </cell>
          <cell r="F6">
            <v>68.187512647712239</v>
          </cell>
          <cell r="G6">
            <v>51.733650217865573</v>
          </cell>
          <cell r="H6">
            <v>34.380015163579444</v>
          </cell>
          <cell r="I6">
            <v>19.488252156588061</v>
          </cell>
          <cell r="J6">
            <v>5.0929851043000758</v>
          </cell>
          <cell r="L6">
            <v>3.4612468198443584E-5</v>
          </cell>
          <cell r="M6">
            <v>6.7740514795112665E-5</v>
          </cell>
          <cell r="N6">
            <v>7.1999493803394259E-6</v>
          </cell>
          <cell r="O6">
            <v>7.1497322817400019E-6</v>
          </cell>
        </row>
        <row r="7">
          <cell r="A7" t="str">
            <v>IMPH2</v>
          </cell>
          <cell r="C7" t="str">
            <v>H2</v>
          </cell>
          <cell r="I7">
            <v>0.35593646453295053</v>
          </cell>
          <cell r="J7">
            <v>1.1877018132389028</v>
          </cell>
          <cell r="L7">
            <v>3.4351091911575827E-5</v>
          </cell>
          <cell r="M7">
            <v>5.9816359642146695E-5</v>
          </cell>
          <cell r="N7">
            <v>7.3592316680406625E-6</v>
          </cell>
          <cell r="O7">
            <v>7.3102573328846327E-6</v>
          </cell>
        </row>
        <row r="8">
          <cell r="A8" t="str">
            <v>IMPELC_AT</v>
          </cell>
          <cell r="C8" t="str">
            <v>ELC_I-AT</v>
          </cell>
          <cell r="D8">
            <v>15.013806164167425</v>
          </cell>
          <cell r="E8">
            <v>9.5138953708406322E-3</v>
          </cell>
          <cell r="F8">
            <v>3.787849606071128E-3</v>
          </cell>
          <cell r="G8">
            <v>5.679992415066659E-3</v>
          </cell>
          <cell r="H8">
            <v>3.2718942311009925E-3</v>
          </cell>
          <cell r="I8">
            <v>2.3437187479812939E-3</v>
          </cell>
          <cell r="J8">
            <v>1.9767196730763887</v>
          </cell>
          <cell r="K8">
            <v>5.3797795556180246</v>
          </cell>
          <cell r="L8">
            <v>5.4410639618931329</v>
          </cell>
          <cell r="M8">
            <v>5.508417187302312</v>
          </cell>
          <cell r="N8">
            <v>5.5460312935804739</v>
          </cell>
          <cell r="O8">
            <v>5.649463289791397</v>
          </cell>
        </row>
        <row r="9">
          <cell r="A9" t="str">
            <v>IMPELC_AT</v>
          </cell>
          <cell r="C9" t="str">
            <v>ELCS</v>
          </cell>
          <cell r="D9">
            <v>15.013806164167425</v>
          </cell>
          <cell r="E9">
            <v>9.5138953708406322E-3</v>
          </cell>
          <cell r="F9">
            <v>3.787849606071128E-3</v>
          </cell>
          <cell r="G9">
            <v>5.679992415066659E-3</v>
          </cell>
          <cell r="H9">
            <v>3.2718942311009925E-3</v>
          </cell>
          <cell r="I9">
            <v>2.3437187479812939E-3</v>
          </cell>
          <cell r="J9">
            <v>1.9767196730763887</v>
          </cell>
          <cell r="K9">
            <v>5.3797795556180246</v>
          </cell>
          <cell r="L9">
            <v>5.4410639618931329</v>
          </cell>
          <cell r="M9">
            <v>5.508417187302312</v>
          </cell>
          <cell r="N9">
            <v>5.5460312935804739</v>
          </cell>
          <cell r="O9">
            <v>5.649463289791397</v>
          </cell>
        </row>
        <row r="10">
          <cell r="A10" t="str">
            <v>IMPELC_FR</v>
          </cell>
          <cell r="C10" t="str">
            <v>ELC_I-FR</v>
          </cell>
          <cell r="D10">
            <v>28.948621652702688</v>
          </cell>
          <cell r="E10">
            <v>22.8895558825376</v>
          </cell>
          <cell r="F10">
            <v>28.777679346672699</v>
          </cell>
          <cell r="G10">
            <v>20.389210120044567</v>
          </cell>
          <cell r="H10">
            <v>26.445153842927645</v>
          </cell>
          <cell r="I10">
            <v>28.616669717938251</v>
          </cell>
          <cell r="J10">
            <v>34.852314869612961</v>
          </cell>
          <cell r="K10">
            <v>32.531175013329943</v>
          </cell>
          <cell r="L10">
            <v>31.304946740095836</v>
          </cell>
          <cell r="M10">
            <v>28.942829868237038</v>
          </cell>
          <cell r="N10">
            <v>29.58366145466341</v>
          </cell>
          <cell r="O10">
            <v>29.193885264902825</v>
          </cell>
        </row>
        <row r="11">
          <cell r="A11" t="str">
            <v>IMPELC_FR</v>
          </cell>
          <cell r="C11" t="str">
            <v>ELCS</v>
          </cell>
          <cell r="D11">
            <v>28.948621652702688</v>
          </cell>
          <cell r="E11">
            <v>22.8895558825376</v>
          </cell>
          <cell r="F11">
            <v>28.777679346672699</v>
          </cell>
          <cell r="G11">
            <v>20.389210120044567</v>
          </cell>
          <cell r="H11">
            <v>26.445153842927645</v>
          </cell>
          <cell r="I11">
            <v>28.616669717938251</v>
          </cell>
          <cell r="J11">
            <v>34.852314869612961</v>
          </cell>
          <cell r="K11">
            <v>32.531175013329943</v>
          </cell>
          <cell r="L11">
            <v>31.304946740095836</v>
          </cell>
          <cell r="M11">
            <v>28.942829868237038</v>
          </cell>
          <cell r="N11">
            <v>29.58366145466341</v>
          </cell>
          <cell r="O11">
            <v>29.193885264902825</v>
          </cell>
        </row>
        <row r="12">
          <cell r="A12" t="str">
            <v>RNWHYDR1</v>
          </cell>
          <cell r="C12" t="str">
            <v>HYDR</v>
          </cell>
          <cell r="D12">
            <v>66.632400664627596</v>
          </cell>
          <cell r="E12">
            <v>55.764000215608142</v>
          </cell>
          <cell r="F12">
            <v>65.549839635072402</v>
          </cell>
          <cell r="G12">
            <v>67.313934692337085</v>
          </cell>
          <cell r="H12">
            <v>66.883661725845982</v>
          </cell>
          <cell r="I12">
            <v>66.38316437996599</v>
          </cell>
          <cell r="J12">
            <v>65.62247542384543</v>
          </cell>
          <cell r="K12">
            <v>66.283950749132643</v>
          </cell>
          <cell r="L12">
            <v>66.283950383715023</v>
          </cell>
          <cell r="M12">
            <v>66.283951381050386</v>
          </cell>
          <cell r="N12">
            <v>66.28395136547384</v>
          </cell>
          <cell r="O12">
            <v>66.283954859725867</v>
          </cell>
        </row>
        <row r="13">
          <cell r="A13" t="str">
            <v>EXPELC_IT</v>
          </cell>
          <cell r="C13" t="str">
            <v>ELC_E-IT</v>
          </cell>
          <cell r="D13">
            <v>71.694107986561477</v>
          </cell>
          <cell r="E13">
            <v>35.567009452725898</v>
          </cell>
          <cell r="F13">
            <v>54.235795889722979</v>
          </cell>
          <cell r="G13">
            <v>44.27868087710592</v>
          </cell>
          <cell r="H13">
            <v>46.45252513511447</v>
          </cell>
          <cell r="I13">
            <v>46.687380113482526</v>
          </cell>
          <cell r="J13">
            <v>49.830670336621587</v>
          </cell>
          <cell r="K13">
            <v>44.686849200906686</v>
          </cell>
          <cell r="L13">
            <v>42.328850619055338</v>
          </cell>
          <cell r="M13">
            <v>38.017357207110479</v>
          </cell>
          <cell r="N13">
            <v>39.164150056536762</v>
          </cell>
          <cell r="O13">
            <v>38.874192766550259</v>
          </cell>
        </row>
        <row r="14">
          <cell r="A14" t="str">
            <v>IMPLNG</v>
          </cell>
          <cell r="C14" t="str">
            <v>LBIO</v>
          </cell>
          <cell r="G14">
            <v>7.3465246602936584E-4</v>
          </cell>
          <cell r="H14">
            <v>2.1349795107416054</v>
          </cell>
          <cell r="I14">
            <v>2.1106151157609642E-4</v>
          </cell>
          <cell r="J14">
            <v>2.206170026830303E-4</v>
          </cell>
          <cell r="L14">
            <v>1.4878178895699846E-4</v>
          </cell>
          <cell r="M14">
            <v>7.3642355615526089E-4</v>
          </cell>
          <cell r="N14">
            <v>3.8434396985584818E-5</v>
          </cell>
          <cell r="O14">
            <v>2.3453524121466335E-5</v>
          </cell>
        </row>
        <row r="15">
          <cell r="A15" t="str">
            <v>IMPLNG</v>
          </cell>
          <cell r="C15" t="str">
            <v>LNGA</v>
          </cell>
          <cell r="G15">
            <v>3.9270381644945215E-4</v>
          </cell>
          <cell r="H15">
            <v>6.6182749890082086E-4</v>
          </cell>
          <cell r="I15">
            <v>6.0498418436608309E-4</v>
          </cell>
          <cell r="J15">
            <v>5.6609059473235635E-4</v>
          </cell>
          <cell r="L15">
            <v>1.283035168099271E-4</v>
          </cell>
          <cell r="M15">
            <v>1.5223032274175403E-4</v>
          </cell>
          <cell r="N15">
            <v>5.0806702124002596E-5</v>
          </cell>
          <cell r="O15">
            <v>2.3600626839439663E-5</v>
          </cell>
        </row>
        <row r="16">
          <cell r="A16" t="str">
            <v>IMPURN1</v>
          </cell>
          <cell r="C16" t="str">
            <v>URN</v>
          </cell>
          <cell r="D16">
            <v>250.94817855393956</v>
          </cell>
          <cell r="E16">
            <v>254.39256169349153</v>
          </cell>
          <cell r="F16">
            <v>224.18637653762133</v>
          </cell>
          <cell r="G16">
            <v>221.53715348685373</v>
          </cell>
          <cell r="H16">
            <v>189.72440125085404</v>
          </cell>
          <cell r="I16">
            <v>100.03604640322628</v>
          </cell>
          <cell r="J16">
            <v>80.170071882440908</v>
          </cell>
          <cell r="K16">
            <v>137.79332277019219</v>
          </cell>
          <cell r="L16">
            <v>137.80917026464635</v>
          </cell>
          <cell r="M16">
            <v>137.8321892298556</v>
          </cell>
          <cell r="N16">
            <v>137.97583605933991</v>
          </cell>
          <cell r="O16">
            <v>137.9760693374752</v>
          </cell>
        </row>
        <row r="17">
          <cell r="A17" t="str">
            <v>EXPELC_AT</v>
          </cell>
          <cell r="C17" t="str">
            <v>ELC_E-AT</v>
          </cell>
          <cell r="D17">
            <v>6.2295557977134868</v>
          </cell>
          <cell r="E17">
            <v>1.8440937927618361E-4</v>
          </cell>
          <cell r="F17">
            <v>2.2816978245381064E-4</v>
          </cell>
          <cell r="G17">
            <v>7.1917604610536424E-5</v>
          </cell>
          <cell r="H17">
            <v>8.2071627644581213E-5</v>
          </cell>
          <cell r="I17">
            <v>7.6639411459776796E-5</v>
          </cell>
          <cell r="J17">
            <v>4.6210695304915924E-5</v>
          </cell>
          <cell r="K17">
            <v>4.0229619687544223E-5</v>
          </cell>
          <cell r="L17">
            <v>3.6596485555200308E-5</v>
          </cell>
          <cell r="M17">
            <v>3.9067402720981939E-5</v>
          </cell>
          <cell r="N17">
            <v>3.73138248388034E-5</v>
          </cell>
          <cell r="O17">
            <v>6.3605552839329869E-5</v>
          </cell>
        </row>
        <row r="18">
          <cell r="A18" t="str">
            <v>EXPELC_FR</v>
          </cell>
          <cell r="C18" t="str">
            <v>ELC_E-FR</v>
          </cell>
          <cell r="D18">
            <v>12.753359160143418</v>
          </cell>
          <cell r="E18">
            <v>1.448315060275269E-4</v>
          </cell>
          <cell r="F18">
            <v>1.4398749309841232E-4</v>
          </cell>
          <cell r="G18">
            <v>7.7926766540786966E-5</v>
          </cell>
          <cell r="H18">
            <v>1.2128387981799148E-4</v>
          </cell>
          <cell r="I18">
            <v>2.0740766409771286E-4</v>
          </cell>
          <cell r="J18">
            <v>2.0648580967309578E-4</v>
          </cell>
          <cell r="K18">
            <v>1.8939523829469257E-4</v>
          </cell>
          <cell r="L18">
            <v>1.7330681372391718E-4</v>
          </cell>
          <cell r="M18">
            <v>1.8646606036992538E-4</v>
          </cell>
          <cell r="N18">
            <v>1.7941083033449972E-4</v>
          </cell>
          <cell r="O18">
            <v>2.8666813995644532E-4</v>
          </cell>
        </row>
        <row r="19">
          <cell r="A19" t="str">
            <v>RNWWND1</v>
          </cell>
          <cell r="C19" t="str">
            <v>WND</v>
          </cell>
          <cell r="D19">
            <v>0.52319580538986132</v>
          </cell>
          <cell r="E19">
            <v>0.54448384853143272</v>
          </cell>
          <cell r="F19">
            <v>0.50235415548718276</v>
          </cell>
          <cell r="G19">
            <v>0.78827487661645068</v>
          </cell>
          <cell r="H19">
            <v>0.79669868802243171</v>
          </cell>
          <cell r="I19">
            <v>0.79672117452818225</v>
          </cell>
          <cell r="J19">
            <v>0.8751231521522348</v>
          </cell>
          <cell r="K19">
            <v>0.87511638618850396</v>
          </cell>
          <cell r="L19">
            <v>0.87512373360538553</v>
          </cell>
          <cell r="M19">
            <v>0.87512305837592097</v>
          </cell>
          <cell r="N19">
            <v>0.87512380345589214</v>
          </cell>
          <cell r="O19">
            <v>0.87506089420038002</v>
          </cell>
        </row>
        <row r="20">
          <cell r="A20" t="str">
            <v>RNWWND2</v>
          </cell>
          <cell r="C20" t="str">
            <v>WND</v>
          </cell>
          <cell r="D20">
            <v>2.6739293248942062E-4</v>
          </cell>
          <cell r="E20">
            <v>2.6738570785004169E-4</v>
          </cell>
          <cell r="F20">
            <v>2.680948039202532E-4</v>
          </cell>
          <cell r="G20">
            <v>2.7172309416436562E-4</v>
          </cell>
          <cell r="H20">
            <v>3.5851956670789943E-4</v>
          </cell>
          <cell r="I20">
            <v>3.8007977779666509E-4</v>
          </cell>
          <cell r="J20">
            <v>2.082873468130326E-3</v>
          </cell>
          <cell r="K20">
            <v>2.0826892866563844E-3</v>
          </cell>
          <cell r="L20">
            <v>2.0787947160459397E-3</v>
          </cell>
          <cell r="M20">
            <v>1.9138522488784389E-3</v>
          </cell>
          <cell r="N20">
            <v>1.6549165029813269E-3</v>
          </cell>
          <cell r="O20">
            <v>1.6482340673210879E-3</v>
          </cell>
        </row>
        <row r="21">
          <cell r="A21" t="str">
            <v>RNWMNR1</v>
          </cell>
          <cell r="C21" t="str">
            <v>MNR</v>
          </cell>
          <cell r="D21">
            <v>3.7980813046904731</v>
          </cell>
          <cell r="E21">
            <v>11.449844018904676</v>
          </cell>
          <cell r="F21">
            <v>12.54042514576963</v>
          </cell>
          <cell r="G21">
            <v>12.540425969124906</v>
          </cell>
          <cell r="H21">
            <v>12.540426865254283</v>
          </cell>
          <cell r="I21">
            <v>12.540424468444385</v>
          </cell>
          <cell r="J21">
            <v>12.540425654062624</v>
          </cell>
          <cell r="K21">
            <v>12.540425539345671</v>
          </cell>
          <cell r="L21">
            <v>12.540425374578188</v>
          </cell>
          <cell r="M21">
            <v>12.540426168443885</v>
          </cell>
          <cell r="N21">
            <v>12.540425613162034</v>
          </cell>
          <cell r="O21">
            <v>12.540425503648059</v>
          </cell>
        </row>
        <row r="22">
          <cell r="A22" t="str">
            <v>RNWWND3</v>
          </cell>
          <cell r="C22" t="str">
            <v>WND</v>
          </cell>
          <cell r="D22">
            <v>2.0622624898077125E-4</v>
          </cell>
          <cell r="E22">
            <v>2.0608574929818763E-4</v>
          </cell>
          <cell r="F22">
            <v>2.0672620701153973E-4</v>
          </cell>
          <cell r="G22">
            <v>2.0994251492418781E-4</v>
          </cell>
          <cell r="H22">
            <v>2.5971161549177352E-4</v>
          </cell>
          <cell r="I22">
            <v>2.4603369691450814E-4</v>
          </cell>
          <cell r="J22">
            <v>8.6045385914521597E-4</v>
          </cell>
          <cell r="K22">
            <v>8.6307684959560226E-4</v>
          </cell>
          <cell r="L22">
            <v>8.7339655836625007E-4</v>
          </cell>
          <cell r="M22">
            <v>8.6641871497675031E-4</v>
          </cell>
          <cell r="N22">
            <v>9.8916110014330132E-4</v>
          </cell>
          <cell r="O22">
            <v>9.8687242649087817E-4</v>
          </cell>
        </row>
        <row r="23">
          <cell r="A23" t="str">
            <v>RNWMNR2</v>
          </cell>
          <cell r="C23" t="str">
            <v>MNR</v>
          </cell>
          <cell r="I23">
            <v>9.6986585499683341E-4</v>
          </cell>
          <cell r="J23">
            <v>4.1801259956897399</v>
          </cell>
          <cell r="K23">
            <v>5.7729119000385509</v>
          </cell>
          <cell r="L23">
            <v>5.7731769084797779</v>
          </cell>
          <cell r="M23">
            <v>6.2702107351947296</v>
          </cell>
          <cell r="N23">
            <v>6.270211218830398</v>
          </cell>
          <cell r="O23">
            <v>6.2702093099631124</v>
          </cell>
        </row>
        <row r="24">
          <cell r="A24" t="str">
            <v>RNWWND4</v>
          </cell>
          <cell r="C24" t="str">
            <v>WND</v>
          </cell>
          <cell r="D24">
            <v>1.9705572072742914E-4</v>
          </cell>
          <cell r="E24">
            <v>1.9689043335277578E-4</v>
          </cell>
          <cell r="F24">
            <v>1.97486981840561E-4</v>
          </cell>
          <cell r="G24">
            <v>2.0053483531930175E-4</v>
          </cell>
          <cell r="H24">
            <v>2.4626033135811666E-4</v>
          </cell>
          <cell r="I24">
            <v>2.3102163973123821E-4</v>
          </cell>
          <cell r="J24">
            <v>7.4834445978250131E-4</v>
          </cell>
          <cell r="K24">
            <v>7.5158384298932397E-4</v>
          </cell>
          <cell r="L24">
            <v>7.5154143935637788E-4</v>
          </cell>
          <cell r="M24">
            <v>7.8498853084487915E-4</v>
          </cell>
          <cell r="N24">
            <v>8.9807262230606148E-4</v>
          </cell>
          <cell r="O24">
            <v>8.972257308538221E-4</v>
          </cell>
        </row>
        <row r="25">
          <cell r="A25" t="str">
            <v>RNWMNR3</v>
          </cell>
          <cell r="C25" t="str">
            <v>MNR</v>
          </cell>
          <cell r="I25">
            <v>2.2433153570845568E-4</v>
          </cell>
          <cell r="J25">
            <v>2.7660455121798658E-4</v>
          </cell>
          <cell r="K25">
            <v>5.8876093270165519E-4</v>
          </cell>
          <cell r="L25">
            <v>3.2276457086594063E-4</v>
          </cell>
          <cell r="M25">
            <v>1.8984162488434096E-3</v>
          </cell>
          <cell r="N25">
            <v>1.9015453986883373E-3</v>
          </cell>
          <cell r="O25">
            <v>9.3041512246085124E-3</v>
          </cell>
        </row>
        <row r="26">
          <cell r="A26" t="str">
            <v>IMPLFO1</v>
          </cell>
          <cell r="C26" t="str">
            <v>LFO</v>
          </cell>
          <cell r="D26">
            <v>101.72603150476824</v>
          </cell>
          <cell r="E26">
            <v>88.213165583659858</v>
          </cell>
          <cell r="F26">
            <v>79.162875153606421</v>
          </cell>
          <cell r="G26">
            <v>65.521782797984812</v>
          </cell>
          <cell r="H26">
            <v>27.941734253788404</v>
          </cell>
          <cell r="I26">
            <v>9.7676272388899079</v>
          </cell>
          <cell r="J26">
            <v>5.0552651420649557</v>
          </cell>
          <cell r="L26">
            <v>2.5944165921013267E-3</v>
          </cell>
          <cell r="M26">
            <v>2.1998714415314619E-3</v>
          </cell>
          <cell r="N26">
            <v>3.6544374230898237E-4</v>
          </cell>
          <cell r="O26">
            <v>3.5488633564230242E-4</v>
          </cell>
        </row>
        <row r="27">
          <cell r="A27" t="str">
            <v>RNWWND5</v>
          </cell>
          <cell r="C27" t="str">
            <v>WND</v>
          </cell>
          <cell r="D27">
            <v>1.3865557673917959E-4</v>
          </cell>
          <cell r="E27">
            <v>1.3833286443521841E-4</v>
          </cell>
          <cell r="F27">
            <v>1.3869584850590398E-4</v>
          </cell>
          <cell r="G27">
            <v>1.4086375774094125E-4</v>
          </cell>
          <cell r="H27">
            <v>1.6694390532224479E-4</v>
          </cell>
          <cell r="I27">
            <v>1.5145055029003931E-4</v>
          </cell>
          <cell r="J27">
            <v>3.3378352872799426E-4</v>
          </cell>
          <cell r="K27">
            <v>3.3977571736345011E-4</v>
          </cell>
          <cell r="L27">
            <v>3.2437904113044494E-4</v>
          </cell>
          <cell r="M27">
            <v>4.6731977662289794E-4</v>
          </cell>
          <cell r="N27">
            <v>4.9082620511510099E-4</v>
          </cell>
          <cell r="O27">
            <v>5.7179468986115359E-4</v>
          </cell>
        </row>
        <row r="28">
          <cell r="A28" t="str">
            <v>IMPBNGA</v>
          </cell>
          <cell r="C28" t="str">
            <v>BIO</v>
          </cell>
          <cell r="E28">
            <v>1.7997584453228053E-5</v>
          </cell>
          <cell r="G28">
            <v>0.51649998694077337</v>
          </cell>
          <cell r="H28">
            <v>1.2754074924511256</v>
          </cell>
          <cell r="I28">
            <v>2.3023647381465637</v>
          </cell>
          <cell r="J28">
            <v>2.5205607949674049</v>
          </cell>
          <cell r="K28">
            <v>2.2851764432337691</v>
          </cell>
          <cell r="L28">
            <v>3.8741678283586296</v>
          </cell>
          <cell r="M28">
            <v>3.4972164431433881</v>
          </cell>
          <cell r="N28">
            <v>3.9624385750683828</v>
          </cell>
          <cell r="O28">
            <v>4.0949697251289265</v>
          </cell>
        </row>
        <row r="29">
          <cell r="A29" t="str">
            <v>RNWGEO1</v>
          </cell>
          <cell r="C29" t="str">
            <v>GEO</v>
          </cell>
          <cell r="I29">
            <v>2.167651798782501E-5</v>
          </cell>
          <cell r="J29">
            <v>1.5784413822143697E-2</v>
          </cell>
          <cell r="K29">
            <v>1.4694113572402698E-2</v>
          </cell>
          <cell r="L29">
            <v>8.1175527312486104E-3</v>
          </cell>
          <cell r="M29">
            <v>1.3357691402052356E-2</v>
          </cell>
          <cell r="N29">
            <v>1.6000046356839052E-2</v>
          </cell>
          <cell r="O29">
            <v>1.9756652991113968E-2</v>
          </cell>
        </row>
        <row r="30">
          <cell r="A30" t="str">
            <v>RNWGEO2</v>
          </cell>
          <cell r="C30" t="str">
            <v>GEO</v>
          </cell>
          <cell r="I30">
            <v>2.1297129752202058E-5</v>
          </cell>
          <cell r="J30">
            <v>1.208297835072214E-3</v>
          </cell>
          <cell r="K30">
            <v>1.6395701372647459E-3</v>
          </cell>
          <cell r="L30">
            <v>1.4774284352393476E-3</v>
          </cell>
          <cell r="M30">
            <v>2.0252113193048112E-3</v>
          </cell>
          <cell r="N30">
            <v>2.0396059920009752E-3</v>
          </cell>
          <cell r="O30">
            <v>3.7581394964824851E-3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83.523173876446407</v>
          </cell>
          <cell r="G31">
            <v>83.082354795153606</v>
          </cell>
          <cell r="H31">
            <v>74.089928635083993</v>
          </cell>
          <cell r="I31">
            <v>52.509613793434099</v>
          </cell>
          <cell r="J31">
            <v>26.2547918694091</v>
          </cell>
        </row>
        <row r="32">
          <cell r="A32" t="str">
            <v>RNWGEO3</v>
          </cell>
          <cell r="C32" t="str">
            <v>GEO</v>
          </cell>
          <cell r="I32">
            <v>2.1145650502801275E-5</v>
          </cell>
          <cell r="J32">
            <v>8.6264094445104669E-4</v>
          </cell>
          <cell r="K32">
            <v>1.1955946710124666E-3</v>
          </cell>
          <cell r="L32">
            <v>1.1088424798649512E-3</v>
          </cell>
          <cell r="M32">
            <v>1.4977911398225746E-3</v>
          </cell>
          <cell r="N32">
            <v>1.493245570679345E-3</v>
          </cell>
          <cell r="O32">
            <v>2.8060234940942281E-3</v>
          </cell>
        </row>
        <row r="33">
          <cell r="A33" t="str">
            <v>RNWGEO4</v>
          </cell>
          <cell r="C33" t="str">
            <v>GEO</v>
          </cell>
          <cell r="I33">
            <v>2.0996591886760582E-5</v>
          </cell>
          <cell r="J33">
            <v>6.7316698879226714E-4</v>
          </cell>
          <cell r="K33">
            <v>9.4297059492350543E-4</v>
          </cell>
          <cell r="L33">
            <v>8.8920911208862003E-4</v>
          </cell>
          <cell r="M33">
            <v>1.1927953707993938E-3</v>
          </cell>
          <cell r="N33">
            <v>1.1817971905139293E-3</v>
          </cell>
          <cell r="O33">
            <v>2.2447166665516176E-3</v>
          </cell>
        </row>
        <row r="34">
          <cell r="A34" t="str">
            <v>RNWGEO5</v>
          </cell>
          <cell r="C34" t="str">
            <v>GEO</v>
          </cell>
          <cell r="I34">
            <v>1.9007908094729099E-5</v>
          </cell>
          <cell r="J34">
            <v>1.5701870092687869E-4</v>
          </cell>
          <cell r="K34">
            <v>2.2703101212133493E-4</v>
          </cell>
          <cell r="L34">
            <v>2.2444995600382381E-4</v>
          </cell>
          <cell r="M34">
            <v>2.9508937366908548E-4</v>
          </cell>
          <cell r="N34">
            <v>2.8564162036192128E-4</v>
          </cell>
          <cell r="O34">
            <v>5.6239373826674115E-4</v>
          </cell>
        </row>
        <row r="35">
          <cell r="A35" t="str">
            <v>IMPGSL</v>
          </cell>
          <cell r="C35" t="str">
            <v>GSL</v>
          </cell>
          <cell r="D35">
            <v>79.231490655106981</v>
          </cell>
          <cell r="E35">
            <v>76.004358385799691</v>
          </cell>
          <cell r="F35">
            <v>67.93773578753499</v>
          </cell>
          <cell r="G35">
            <v>46.516023040114099</v>
          </cell>
          <cell r="H35">
            <v>22.166917505424628</v>
          </cell>
          <cell r="I35">
            <v>5.9561318222185511</v>
          </cell>
          <cell r="J35">
            <v>3.1615577099761354</v>
          </cell>
          <cell r="L35">
            <v>1.2574385333170221E-2</v>
          </cell>
          <cell r="M35">
            <v>9.5090605335116131E-3</v>
          </cell>
          <cell r="N35">
            <v>7.5944278957586007E-6</v>
          </cell>
          <cell r="O35">
            <v>7.4071333973992859E-6</v>
          </cell>
        </row>
        <row r="36">
          <cell r="A36" t="str">
            <v>RNWWOD1</v>
          </cell>
          <cell r="C36" t="str">
            <v>WOD</v>
          </cell>
          <cell r="D36">
            <v>11.11187725590727</v>
          </cell>
          <cell r="E36">
            <v>11.952883173501899</v>
          </cell>
          <cell r="F36">
            <v>13.357195222451672</v>
          </cell>
          <cell r="G36">
            <v>15.656158404291237</v>
          </cell>
          <cell r="H36">
            <v>16.424570138081105</v>
          </cell>
          <cell r="I36">
            <v>17.113643654581455</v>
          </cell>
          <cell r="J36">
            <v>17.771657968416037</v>
          </cell>
          <cell r="K36">
            <v>18.429672127588336</v>
          </cell>
          <cell r="L36">
            <v>18.341172189058938</v>
          </cell>
          <cell r="M36">
            <v>18.252671408546004</v>
          </cell>
          <cell r="N36">
            <v>18.164171191257307</v>
          </cell>
          <cell r="O36">
            <v>18.075671877171381</v>
          </cell>
        </row>
        <row r="37">
          <cell r="A37" t="str">
            <v>RNWWOD2</v>
          </cell>
          <cell r="C37" t="str">
            <v>WOD</v>
          </cell>
          <cell r="D37">
            <v>7.511670285171542</v>
          </cell>
          <cell r="E37">
            <v>7.5431409131895091</v>
          </cell>
          <cell r="F37">
            <v>7.5903482683802039</v>
          </cell>
          <cell r="G37">
            <v>7.6690269905551878</v>
          </cell>
          <cell r="H37">
            <v>7.6690267345271455</v>
          </cell>
          <cell r="I37">
            <v>7.6690275605280727</v>
          </cell>
          <cell r="J37">
            <v>7.6690269925973729</v>
          </cell>
          <cell r="K37">
            <v>7.6690272556234955</v>
          </cell>
          <cell r="L37">
            <v>7.6690276325153244</v>
          </cell>
          <cell r="M37">
            <v>7.6690271772414045</v>
          </cell>
          <cell r="N37">
            <v>7.6690272752440132</v>
          </cell>
          <cell r="O37">
            <v>7.669028284661036</v>
          </cell>
        </row>
        <row r="38">
          <cell r="A38" t="str">
            <v>RNWWOD3</v>
          </cell>
          <cell r="C38" t="str">
            <v>WOD</v>
          </cell>
          <cell r="D38">
            <v>3.1682440716790778</v>
          </cell>
          <cell r="E38">
            <v>3.4956713538466659</v>
          </cell>
          <cell r="F38">
            <v>3.9868143717187343</v>
          </cell>
          <cell r="G38">
            <v>4.8053860522837848</v>
          </cell>
          <cell r="H38">
            <v>4.8053859074926324</v>
          </cell>
          <cell r="I38">
            <v>4.8053862602190911</v>
          </cell>
          <cell r="J38">
            <v>4.805386096666644</v>
          </cell>
          <cell r="K38">
            <v>4.8053864979683931</v>
          </cell>
          <cell r="L38">
            <v>4.8053862933601854</v>
          </cell>
          <cell r="M38">
            <v>4.8053864147550867</v>
          </cell>
          <cell r="N38">
            <v>4.8053860805244977</v>
          </cell>
          <cell r="O38">
            <v>4.8053867811838806</v>
          </cell>
        </row>
        <row r="39">
          <cell r="A39" t="str">
            <v>RNWWOD4</v>
          </cell>
          <cell r="C39" t="str">
            <v>WOD</v>
          </cell>
          <cell r="D39">
            <v>15.110341151715232</v>
          </cell>
          <cell r="E39">
            <v>14.899044947655526</v>
          </cell>
          <cell r="F39">
            <v>19.670570570969126</v>
          </cell>
          <cell r="G39">
            <v>21.558484865025186</v>
          </cell>
          <cell r="H39">
            <v>20.789911079442994</v>
          </cell>
          <cell r="I39">
            <v>24.230801437110859</v>
          </cell>
          <cell r="J39">
            <v>24.230801494350679</v>
          </cell>
          <cell r="K39">
            <v>24.230800475450607</v>
          </cell>
          <cell r="L39">
            <v>23.794646989054858</v>
          </cell>
          <cell r="M39">
            <v>23.358491739894511</v>
          </cell>
          <cell r="N39">
            <v>22.922337778134892</v>
          </cell>
          <cell r="O39">
            <v>22.486184686501616</v>
          </cell>
        </row>
        <row r="40">
          <cell r="A40" t="str">
            <v>RNWWOD5</v>
          </cell>
          <cell r="C40" t="str">
            <v>WOD</v>
          </cell>
          <cell r="D40">
            <v>9.4316136340436962</v>
          </cell>
          <cell r="E40">
            <v>11.79849333727002</v>
          </cell>
          <cell r="F40">
            <v>5.0843056411356793</v>
          </cell>
          <cell r="G40">
            <v>1.7789491892228535E-4</v>
          </cell>
          <cell r="H40">
            <v>3.5529147965558021E-4</v>
          </cell>
          <cell r="I40">
            <v>7.4334357917670388</v>
          </cell>
          <cell r="J40">
            <v>13.624877435636888</v>
          </cell>
          <cell r="K40">
            <v>12.966869727239535</v>
          </cell>
          <cell r="L40">
            <v>13.491522905694591</v>
          </cell>
          <cell r="M40">
            <v>14.016179915572375</v>
          </cell>
          <cell r="N40">
            <v>14.540834244661749</v>
          </cell>
          <cell r="O40">
            <v>15.06548752024889</v>
          </cell>
        </row>
        <row r="41">
          <cell r="A41" t="str">
            <v>RNNWWST1</v>
          </cell>
          <cell r="C41" t="str">
            <v>WSTNREN</v>
          </cell>
          <cell r="D41">
            <v>35.931063197313847</v>
          </cell>
          <cell r="E41">
            <v>36.238582692908111</v>
          </cell>
          <cell r="F41">
            <v>35.336395682879299</v>
          </cell>
          <cell r="G41">
            <v>35.039964424660084</v>
          </cell>
          <cell r="H41">
            <v>34.937583939056736</v>
          </cell>
          <cell r="I41">
            <v>37.251894730994195</v>
          </cell>
          <cell r="J41">
            <v>36.866955266464601</v>
          </cell>
          <cell r="K41">
            <v>39.221616724450691</v>
          </cell>
          <cell r="L41">
            <v>36.861865600110924</v>
          </cell>
          <cell r="M41">
            <v>35.603178139218073</v>
          </cell>
          <cell r="N41">
            <v>35.603181433612853</v>
          </cell>
          <cell r="O41">
            <v>35.603184358239517</v>
          </cell>
        </row>
        <row r="42">
          <cell r="A42" t="str">
            <v>RNWSOL1</v>
          </cell>
          <cell r="C42" t="str">
            <v>SOL</v>
          </cell>
          <cell r="D42">
            <v>12.556450765020401</v>
          </cell>
          <cell r="E42">
            <v>16.522150697529987</v>
          </cell>
          <cell r="F42">
            <v>31.963554878715655</v>
          </cell>
          <cell r="G42">
            <v>54.327344077298093</v>
          </cell>
          <cell r="H42">
            <v>90.74343330709803</v>
          </cell>
          <cell r="I42">
            <v>145.41784913198822</v>
          </cell>
          <cell r="J42">
            <v>160.16282129373306</v>
          </cell>
          <cell r="K42">
            <v>175.12337510930206</v>
          </cell>
          <cell r="L42">
            <v>179.01088946929525</v>
          </cell>
          <cell r="M42">
            <v>180.00004295792553</v>
          </cell>
          <cell r="N42">
            <v>178.77119179478996</v>
          </cell>
          <cell r="O42">
            <v>178.7630040408053</v>
          </cell>
        </row>
        <row r="43">
          <cell r="A43" t="str">
            <v>IMPHFO1</v>
          </cell>
          <cell r="C43" t="str">
            <v>HFO</v>
          </cell>
          <cell r="D43">
            <v>2.776369742229674</v>
          </cell>
          <cell r="E43">
            <v>2.7644096214108256</v>
          </cell>
          <cell r="F43">
            <v>7.0046362002761E-4</v>
          </cell>
          <cell r="G43">
            <v>2.1443958712342363E-4</v>
          </cell>
          <cell r="H43">
            <v>1.4449048654406111E-4</v>
          </cell>
          <cell r="I43">
            <v>3.6310724131030907E-4</v>
          </cell>
          <cell r="J43">
            <v>1.7195785472453126E-4</v>
          </cell>
        </row>
        <row r="44">
          <cell r="A44" t="str">
            <v>RNWHYDD1</v>
          </cell>
          <cell r="C44" t="str">
            <v>HYDD</v>
          </cell>
          <cell r="D44">
            <v>66.745680075368128</v>
          </cell>
          <cell r="E44">
            <v>49.79879973978894</v>
          </cell>
          <cell r="F44">
            <v>68.926566171128755</v>
          </cell>
          <cell r="G44">
            <v>67.328043201559339</v>
          </cell>
          <cell r="H44">
            <v>69.602738896824249</v>
          </cell>
          <cell r="I44">
            <v>71.931445703990676</v>
          </cell>
          <cell r="J44">
            <v>74.358448367322538</v>
          </cell>
          <cell r="K44">
            <v>74.83605401471462</v>
          </cell>
          <cell r="L44">
            <v>74.836053150751724</v>
          </cell>
          <cell r="M44">
            <v>74.836054278995391</v>
          </cell>
          <cell r="N44">
            <v>74.836052309751253</v>
          </cell>
          <cell r="O44">
            <v>74.836053047864169</v>
          </cell>
        </row>
        <row r="45">
          <cell r="A45" t="str">
            <v>IMPKER</v>
          </cell>
          <cell r="C45" t="str">
            <v>KER</v>
          </cell>
          <cell r="D45">
            <v>1.1093694610443103</v>
          </cell>
          <cell r="E45">
            <v>1.4052038545757719</v>
          </cell>
          <cell r="F45">
            <v>1.8489520626537694</v>
          </cell>
          <cell r="G45">
            <v>2.5883475315409581</v>
          </cell>
          <cell r="H45">
            <v>2.3699197929429094</v>
          </cell>
          <cell r="I45">
            <v>1.6587947691019602</v>
          </cell>
          <cell r="J45">
            <v>1.5742302918004714</v>
          </cell>
          <cell r="L45">
            <v>4.0717472489932044E-5</v>
          </cell>
          <cell r="M45">
            <v>7.1463180120804926E-5</v>
          </cell>
          <cell r="N45">
            <v>6.5914057175250177E-6</v>
          </cell>
          <cell r="O45">
            <v>7.0231559001348126E-6</v>
          </cell>
        </row>
        <row r="46">
          <cell r="A46" t="str">
            <v>IMPBDS</v>
          </cell>
          <cell r="C46" t="str">
            <v>BDS</v>
          </cell>
          <cell r="D46">
            <v>2.0636523937569566</v>
          </cell>
          <cell r="E46">
            <v>1.8116724995910016</v>
          </cell>
          <cell r="F46">
            <v>3.2042796846709041</v>
          </cell>
          <cell r="G46">
            <v>3.0150772598810041</v>
          </cell>
          <cell r="H46">
            <v>3.2828725052604035</v>
          </cell>
          <cell r="I46">
            <v>3.282300023334547</v>
          </cell>
          <cell r="J46">
            <v>3.2823355834253998</v>
          </cell>
          <cell r="K46">
            <v>2.7165702170492296</v>
          </cell>
          <cell r="L46">
            <v>1.1973697468743869</v>
          </cell>
          <cell r="M46">
            <v>1.6906428180644868</v>
          </cell>
          <cell r="N46">
            <v>1.2241873183325094</v>
          </cell>
          <cell r="O46">
            <v>1.124937073598486</v>
          </cell>
        </row>
        <row r="47">
          <cell r="A47" t="str">
            <v>IMPCOA1</v>
          </cell>
          <cell r="C47" t="str">
            <v>COA</v>
          </cell>
          <cell r="D47">
            <v>3.6600016120192933</v>
          </cell>
          <cell r="E47">
            <v>3.5647168177012682</v>
          </cell>
          <cell r="F47">
            <v>2.2745302813039076E-3</v>
          </cell>
          <cell r="G47">
            <v>5.1261767935383647E-4</v>
          </cell>
          <cell r="H47">
            <v>2.2606579051244618E-4</v>
          </cell>
          <cell r="I47">
            <v>2.9787600544799235E-4</v>
          </cell>
          <cell r="J47">
            <v>1.490933723575213E-4</v>
          </cell>
          <cell r="L47">
            <v>5.9623185295134408E-5</v>
          </cell>
          <cell r="M47">
            <v>7.9520168080743955E-5</v>
          </cell>
          <cell r="N47">
            <v>1.7300273571675401E-5</v>
          </cell>
          <cell r="O47">
            <v>9.8243337100448756E-6</v>
          </cell>
        </row>
        <row r="48">
          <cell r="A48" t="str">
            <v>IMPETH</v>
          </cell>
          <cell r="C48" t="str">
            <v>ETH</v>
          </cell>
          <cell r="D48">
            <v>4.0383192045666378</v>
          </cell>
          <cell r="E48">
            <v>4.2902811108014758</v>
          </cell>
          <cell r="F48">
            <v>2.897691548777555</v>
          </cell>
          <cell r="G48">
            <v>2.5703942592127209</v>
          </cell>
          <cell r="H48">
            <v>1.5436917640188921</v>
          </cell>
          <cell r="I48">
            <v>0.51730692626238839</v>
          </cell>
          <cell r="J48">
            <v>0.29907517075201501</v>
          </cell>
          <cell r="K48">
            <v>1.1002253997431255</v>
          </cell>
          <cell r="L48">
            <v>1.0304339204906943</v>
          </cell>
          <cell r="M48">
            <v>0.9141127309916568</v>
          </cell>
          <cell r="N48">
            <v>0.9153455071733495</v>
          </cell>
          <cell r="O48">
            <v>0.88206531665822818</v>
          </cell>
        </row>
        <row r="49">
          <cell r="A49" t="str">
            <v>IMPELC_DE</v>
          </cell>
          <cell r="C49" t="str">
            <v>ELC_I-DE</v>
          </cell>
          <cell r="D49">
            <v>46.398476127251207</v>
          </cell>
          <cell r="E49">
            <v>27.374541343228671</v>
          </cell>
          <cell r="F49">
            <v>21.670287106833843</v>
          </cell>
          <cell r="G49">
            <v>21.883981328916921</v>
          </cell>
          <cell r="H49">
            <v>18.004399935067038</v>
          </cell>
          <cell r="I49">
            <v>16.06883711560716</v>
          </cell>
          <cell r="J49">
            <v>12.358469720635117</v>
          </cell>
          <cell r="K49">
            <v>4.7761972825708066</v>
          </cell>
          <cell r="L49">
            <v>3.5830863885562612</v>
          </cell>
          <cell r="M49">
            <v>1.5663635430334792</v>
          </cell>
          <cell r="N49">
            <v>2.034707949748654</v>
          </cell>
          <cell r="O49">
            <v>2.0312795673216826</v>
          </cell>
        </row>
        <row r="50">
          <cell r="A50" t="str">
            <v>IMPELC_DE</v>
          </cell>
          <cell r="C50" t="str">
            <v>ELCS</v>
          </cell>
          <cell r="D50">
            <v>46.398476127251207</v>
          </cell>
          <cell r="E50">
            <v>27.374541343228671</v>
          </cell>
          <cell r="F50">
            <v>21.670287106833843</v>
          </cell>
          <cell r="G50">
            <v>21.883981328916921</v>
          </cell>
          <cell r="H50">
            <v>18.004399935067038</v>
          </cell>
          <cell r="I50">
            <v>16.06883711560716</v>
          </cell>
          <cell r="J50">
            <v>12.358469720635117</v>
          </cell>
          <cell r="K50">
            <v>4.7761972825708066</v>
          </cell>
          <cell r="L50">
            <v>3.5830863885562612</v>
          </cell>
          <cell r="M50">
            <v>1.5663635430334792</v>
          </cell>
          <cell r="N50">
            <v>2.034707949748654</v>
          </cell>
          <cell r="O50">
            <v>2.0312795673216826</v>
          </cell>
        </row>
        <row r="51">
          <cell r="A51" t="str">
            <v>RNWWST1</v>
          </cell>
          <cell r="C51" t="str">
            <v>WSTREN</v>
          </cell>
          <cell r="D51">
            <v>34.100431740400339</v>
          </cell>
          <cell r="E51">
            <v>34.100431632003541</v>
          </cell>
          <cell r="F51">
            <v>34.100431830475706</v>
          </cell>
          <cell r="G51">
            <v>34.100432025887706</v>
          </cell>
          <cell r="H51">
            <v>34.10043386528104</v>
          </cell>
          <cell r="I51">
            <v>40.969300138203714</v>
          </cell>
          <cell r="J51">
            <v>42.030222874540918</v>
          </cell>
          <cell r="K51">
            <v>44.606337065423148</v>
          </cell>
          <cell r="L51">
            <v>44.606337428177618</v>
          </cell>
          <cell r="M51">
            <v>44.60639219541963</v>
          </cell>
          <cell r="N51">
            <v>44.626907440996675</v>
          </cell>
          <cell r="O51">
            <v>44.6269215218651</v>
          </cell>
        </row>
        <row r="52">
          <cell r="A52" t="str">
            <v>IMPNGA1</v>
          </cell>
          <cell r="C52" t="str">
            <v>NGA</v>
          </cell>
          <cell r="D52">
            <v>117.03398023869225</v>
          </cell>
          <cell r="E52">
            <v>106.72000021503389</v>
          </cell>
          <cell r="F52">
            <v>111.48998959084504</v>
          </cell>
          <cell r="G52">
            <v>99.960330368049952</v>
          </cell>
          <cell r="H52">
            <v>85.10130290445214</v>
          </cell>
          <cell r="I52">
            <v>57.943388626208382</v>
          </cell>
          <cell r="J52">
            <v>26.6093718459786</v>
          </cell>
          <cell r="L52">
            <v>5.3999155848986361E-5</v>
          </cell>
          <cell r="M52">
            <v>5.3221418637975798E-5</v>
          </cell>
          <cell r="N52">
            <v>7.4345091844746315E-6</v>
          </cell>
          <cell r="O52">
            <v>7.46900388433516E-6</v>
          </cell>
        </row>
        <row r="53">
          <cell r="A53" t="str">
            <v>IMPELC_IT</v>
          </cell>
          <cell r="C53" t="str">
            <v>ELC_I-IT</v>
          </cell>
          <cell r="D53">
            <v>6.79909821452648</v>
          </cell>
          <cell r="E53">
            <v>1.2402913047061074E-4</v>
          </cell>
          <cell r="F53">
            <v>1.1008485244716564E-4</v>
          </cell>
          <cell r="G53">
            <v>5.7499133180446685E-5</v>
          </cell>
          <cell r="H53">
            <v>7.2946649496077583E-5</v>
          </cell>
          <cell r="I53">
            <v>6.6013542030743998E-5</v>
          </cell>
          <cell r="J53">
            <v>5.3309027857590022E-5</v>
          </cell>
          <cell r="K53">
            <v>6.3440677213178387E-5</v>
          </cell>
          <cell r="L53">
            <v>5.6294208337268844E-5</v>
          </cell>
          <cell r="M53">
            <v>6.7881279426866122E-5</v>
          </cell>
          <cell r="N53">
            <v>6.3629364714934899E-5</v>
          </cell>
          <cell r="O53">
            <v>1.2046731096646832E-4</v>
          </cell>
        </row>
        <row r="54">
          <cell r="A54" t="str">
            <v>IMPELC_IT</v>
          </cell>
          <cell r="C54" t="str">
            <v>ELCS</v>
          </cell>
          <cell r="D54">
            <v>6.79909821452648</v>
          </cell>
          <cell r="E54">
            <v>1.2402913047061074E-4</v>
          </cell>
          <cell r="F54">
            <v>1.1008485244716564E-4</v>
          </cell>
          <cell r="G54">
            <v>5.7499133180446685E-5</v>
          </cell>
          <cell r="H54">
            <v>7.2946649496077583E-5</v>
          </cell>
          <cell r="I54">
            <v>6.6013542030743998E-5</v>
          </cell>
          <cell r="J54">
            <v>5.3309027857590022E-5</v>
          </cell>
          <cell r="K54">
            <v>6.3440677213178387E-5</v>
          </cell>
          <cell r="L54">
            <v>5.6294208337268844E-5</v>
          </cell>
          <cell r="M54">
            <v>6.7881279426866122E-5</v>
          </cell>
          <cell r="N54">
            <v>6.3629364714934899E-5</v>
          </cell>
          <cell r="O54">
            <v>1.2046731096646832E-4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3.2682063224551068</v>
          </cell>
          <cell r="E4">
            <v>3.831982465040761</v>
          </cell>
          <cell r="F4">
            <v>3.7298615883626325</v>
          </cell>
          <cell r="G4">
            <v>3.8829295581143985</v>
          </cell>
          <cell r="H4">
            <v>4.0212217483827875</v>
          </cell>
          <cell r="I4">
            <v>4.1339680650756989</v>
          </cell>
          <cell r="J4">
            <v>4.2258263665273477</v>
          </cell>
          <cell r="K4">
            <v>4.3107945384541919</v>
          </cell>
          <cell r="L4">
            <v>4.3734729604109015</v>
          </cell>
          <cell r="M4">
            <v>4.4447085482571929</v>
          </cell>
          <cell r="N4">
            <v>4.4447090624664751</v>
          </cell>
          <cell r="O4">
            <v>4.4447143469848118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3.2682063224551068</v>
          </cell>
          <cell r="E5">
            <v>3.831982465040761</v>
          </cell>
          <cell r="F5">
            <v>3.7298615883626325</v>
          </cell>
          <cell r="G5">
            <v>3.8829295581143985</v>
          </cell>
          <cell r="H5">
            <v>4.0212217483827875</v>
          </cell>
          <cell r="I5">
            <v>4.1339680650756989</v>
          </cell>
          <cell r="J5">
            <v>4.2258263665273477</v>
          </cell>
          <cell r="K5">
            <v>4.3107945384541919</v>
          </cell>
          <cell r="L5">
            <v>4.3734729604109015</v>
          </cell>
          <cell r="M5">
            <v>4.4447085482571929</v>
          </cell>
          <cell r="N5">
            <v>4.4447090624664751</v>
          </cell>
          <cell r="O5">
            <v>4.4447143469848118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7.7742774732903266E-6</v>
          </cell>
          <cell r="F6">
            <v>2.1820012413714383E-3</v>
          </cell>
          <cell r="G6">
            <v>1.226735687378424E-3</v>
          </cell>
          <cell r="H6">
            <v>3.0911669046528411E-3</v>
          </cell>
          <cell r="I6">
            <v>3.095246778512935E-3</v>
          </cell>
          <cell r="J6">
            <v>2.8049468760265196E-3</v>
          </cell>
          <cell r="K6">
            <v>4.5005107868789597E-3</v>
          </cell>
          <cell r="L6">
            <v>8.4296151768827369E-4</v>
          </cell>
          <cell r="M6">
            <v>1.2793678574539376E-4</v>
          </cell>
          <cell r="N6">
            <v>3.1747365897456288E-5</v>
          </cell>
          <cell r="O6">
            <v>1.4554583965180291E-3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1.5073554825741857E-6</v>
          </cell>
          <cell r="F7">
            <v>2.175116097192396E-3</v>
          </cell>
          <cell r="G7">
            <v>1.2205117705418411E-3</v>
          </cell>
          <cell r="H7">
            <v>3.0859050557675489E-3</v>
          </cell>
          <cell r="I7">
            <v>3.0918448042721921E-3</v>
          </cell>
          <cell r="J7">
            <v>2.7977556948986363E-3</v>
          </cell>
          <cell r="K7">
            <v>4.4937591182988958E-3</v>
          </cell>
          <cell r="L7">
            <v>8.4003997512055938E-4</v>
          </cell>
          <cell r="M7">
            <v>1.1798670977405606E-4</v>
          </cell>
          <cell r="N7">
            <v>2.6524463071732146E-5</v>
          </cell>
          <cell r="O7">
            <v>1.4452349868256289E-3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8.6372968163959699E-7</v>
          </cell>
          <cell r="E8">
            <v>3.6957264667419702E-4</v>
          </cell>
          <cell r="F8">
            <v>1.45543107050482E-5</v>
          </cell>
          <cell r="G8">
            <v>2.61783674261918E-5</v>
          </cell>
          <cell r="H8">
            <v>2.2734389517063E-4</v>
          </cell>
          <cell r="I8">
            <v>2.0585692395918E-4</v>
          </cell>
          <cell r="J8">
            <v>9.7982554131443393E-6</v>
          </cell>
          <cell r="K8">
            <v>4.5373899180142801E-4</v>
          </cell>
          <cell r="L8">
            <v>1.9039312882612399E-4</v>
          </cell>
          <cell r="M8">
            <v>3.8990188410329998E-7</v>
          </cell>
          <cell r="N8">
            <v>4.6121054947922399E-4</v>
          </cell>
          <cell r="O8">
            <v>7.4891663178727702E-7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8.6372968163959699E-7</v>
          </cell>
          <cell r="E9">
            <v>3.7043637635583699E-4</v>
          </cell>
          <cell r="F9">
            <v>3.84990687060885E-4</v>
          </cell>
          <cell r="G9">
            <v>4.1116905448707698E-4</v>
          </cell>
          <cell r="H9">
            <v>4.5764882196524902E-4</v>
          </cell>
          <cell r="I9">
            <v>4.5745519505011099E-4</v>
          </cell>
          <cell r="J9">
            <v>4.42999074542955E-4</v>
          </cell>
          <cell r="K9">
            <v>6.6939417117375195E-4</v>
          </cell>
          <cell r="L9">
            <v>6.8426290782192499E-4</v>
          </cell>
          <cell r="M9">
            <v>6.4452202251165597E-4</v>
          </cell>
          <cell r="N9">
            <v>6.7200347469050599E-4</v>
          </cell>
          <cell r="O9">
            <v>4.6234936799511499E-4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2.0131495420798499E-2</v>
          </cell>
          <cell r="G10">
            <v>1.7576986746769101E-2</v>
          </cell>
          <cell r="H10">
            <v>0.59914049451290496</v>
          </cell>
          <cell r="I10">
            <v>0.56369777375401497</v>
          </cell>
          <cell r="J10">
            <v>0.54027160606688995</v>
          </cell>
          <cell r="K10">
            <v>1.77033452494006E-2</v>
          </cell>
          <cell r="L10">
            <v>1.76737012962703E-2</v>
          </cell>
          <cell r="M10">
            <v>1.7681463380566999E-2</v>
          </cell>
          <cell r="N10">
            <v>1.7648100608464602E-2</v>
          </cell>
          <cell r="O10">
            <v>1.77972946261005E-2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7.1388281634037257E-4</v>
          </cell>
          <cell r="G11">
            <v>6.4822929846240871E-4</v>
          </cell>
          <cell r="H11">
            <v>2.2839575588701169E-2</v>
          </cell>
          <cell r="I11">
            <v>2.2188103860530405E-2</v>
          </cell>
          <cell r="J11">
            <v>2.1840767053767911E-2</v>
          </cell>
          <cell r="K11">
            <v>7.3450049439002492E-4</v>
          </cell>
          <cell r="L11">
            <v>7.3327058569632331E-4</v>
          </cell>
          <cell r="M11">
            <v>7.3359262961926832E-4</v>
          </cell>
          <cell r="N11">
            <v>7.3220842950012604E-4</v>
          </cell>
          <cell r="O11">
            <v>7.383983940616167E-4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3.5694140817018639E-4</v>
          </cell>
          <cell r="G12">
            <v>3.1164870118385033E-4</v>
          </cell>
          <cell r="H12">
            <v>1.0623058413349384E-2</v>
          </cell>
          <cell r="I12">
            <v>9.9946413786173027E-3</v>
          </cell>
          <cell r="J12">
            <v>9.5792837955122334E-3</v>
          </cell>
          <cell r="K12">
            <v>3.1388910016667728E-4</v>
          </cell>
          <cell r="L12">
            <v>3.1336349816082166E-4</v>
          </cell>
          <cell r="M12">
            <v>3.135011237689179E-4</v>
          </cell>
          <cell r="N12">
            <v>3.1290958525646411E-4</v>
          </cell>
          <cell r="O12">
            <v>3.1555486925710093E-4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7.1388281634037257E-4</v>
          </cell>
          <cell r="G13">
            <v>6.4822929846240871E-4</v>
          </cell>
          <cell r="H13">
            <v>2.2839575588701169E-2</v>
          </cell>
          <cell r="I13">
            <v>2.2188103860530405E-2</v>
          </cell>
          <cell r="J13">
            <v>2.1840767053767911E-2</v>
          </cell>
          <cell r="K13">
            <v>7.3450049439002492E-4</v>
          </cell>
          <cell r="L13">
            <v>7.3327058569632331E-4</v>
          </cell>
          <cell r="M13">
            <v>7.3359262961926832E-4</v>
          </cell>
          <cell r="N13">
            <v>7.3220842950012604E-4</v>
          </cell>
          <cell r="O13">
            <v>7.383983940616167E-4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5.2107131980931601E-8</v>
          </cell>
          <cell r="F14">
            <v>5.5774121877633303E-5</v>
          </cell>
          <cell r="G14">
            <v>5.4554092696484603E-8</v>
          </cell>
          <cell r="H14">
            <v>1.6148456821117299E-3</v>
          </cell>
          <cell r="I14">
            <v>9.6123493899482697E-7</v>
          </cell>
          <cell r="J14">
            <v>1.51477489274512E-7</v>
          </cell>
          <cell r="K14">
            <v>6.8563988924313601E-5</v>
          </cell>
          <cell r="L14">
            <v>3.3949925867083199E-7</v>
          </cell>
          <cell r="M14">
            <v>8.7001844044971905E-6</v>
          </cell>
          <cell r="N14">
            <v>4.9259247788356E-5</v>
          </cell>
          <cell r="O14">
            <v>3.1832923253276798E-5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5.2107131980931601E-8</v>
          </cell>
          <cell r="F15">
            <v>5.5813742336869149E-5</v>
          </cell>
          <cell r="G15">
            <v>5.5841442727134897E-5</v>
          </cell>
          <cell r="H15">
            <v>1.6706376504914942E-3</v>
          </cell>
          <cell r="I15">
            <v>1.6274803573390292E-3</v>
          </cell>
          <cell r="J15">
            <v>1.6158862477762908E-3</v>
          </cell>
          <cell r="K15">
            <v>6.9593280107568849E-5</v>
          </cell>
          <cell r="L15">
            <v>6.9075927680848384E-5</v>
          </cell>
          <cell r="M15">
            <v>7.7496504108910314E-5</v>
          </cell>
          <cell r="N15">
            <v>7.0193302201684491E-5</v>
          </cell>
          <cell r="O15">
            <v>8.9688997469155124E-5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0.46151839746871431</v>
          </cell>
          <cell r="E16">
            <v>0.54457506872721795</v>
          </cell>
          <cell r="F16">
            <v>0.54457504941151946</v>
          </cell>
          <cell r="G16">
            <v>0.54457515430377301</v>
          </cell>
          <cell r="H16">
            <v>0.5445761286694798</v>
          </cell>
          <cell r="I16">
            <v>0.54457627650920737</v>
          </cell>
          <cell r="J16">
            <v>0.54457612969648461</v>
          </cell>
          <cell r="K16">
            <v>0.54457654724859528</v>
          </cell>
          <cell r="L16">
            <v>0.54457635905268109</v>
          </cell>
          <cell r="M16">
            <v>0.54457706687933394</v>
          </cell>
          <cell r="N16">
            <v>0.54457736961820569</v>
          </cell>
          <cell r="O16">
            <v>0.54458018177940892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0.46151839746871431</v>
          </cell>
          <cell r="E17">
            <v>0.54457506872721795</v>
          </cell>
          <cell r="F17">
            <v>0.54457504941151946</v>
          </cell>
          <cell r="G17">
            <v>0.54457515430377301</v>
          </cell>
          <cell r="H17">
            <v>0.5445761286694798</v>
          </cell>
          <cell r="I17">
            <v>0.54457627650920737</v>
          </cell>
          <cell r="J17">
            <v>0.54457612969648461</v>
          </cell>
          <cell r="K17">
            <v>0.54457654724859528</v>
          </cell>
          <cell r="L17">
            <v>0.54457635905268109</v>
          </cell>
          <cell r="M17">
            <v>0.54457706687933394</v>
          </cell>
          <cell r="N17">
            <v>0.54457736961820569</v>
          </cell>
          <cell r="O17">
            <v>0.54458018177940892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0.62578765758469745</v>
          </cell>
          <cell r="E18">
            <v>0.73757345651541883</v>
          </cell>
          <cell r="F18">
            <v>0.73632682737332189</v>
          </cell>
          <cell r="G18">
            <v>0.73425863501632238</v>
          </cell>
          <cell r="H18">
            <v>0.73220319821106439</v>
          </cell>
          <cell r="I18">
            <v>0.73015813610173119</v>
          </cell>
          <cell r="J18">
            <v>0.72812407313179017</v>
          </cell>
          <cell r="K18">
            <v>0.72610206299812763</v>
          </cell>
          <cell r="L18">
            <v>0.7261018120702416</v>
          </cell>
          <cell r="M18">
            <v>0.72610275583911155</v>
          </cell>
          <cell r="N18">
            <v>0.72610315949094095</v>
          </cell>
          <cell r="O18">
            <v>0.72610690903921071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8.0555830815275797E-3</v>
          </cell>
          <cell r="F19">
            <v>5.6771362740663798E-6</v>
          </cell>
          <cell r="G19">
            <v>2.6306314032053502E-3</v>
          </cell>
          <cell r="H19">
            <v>3.1298351813900102E-2</v>
          </cell>
          <cell r="I19">
            <v>1.1083091060725799E-2</v>
          </cell>
          <cell r="J19">
            <v>1.1008648593996001E-3</v>
          </cell>
          <cell r="K19">
            <v>2.9645710878387799E-2</v>
          </cell>
          <cell r="L19">
            <v>8.8732947571805096E-3</v>
          </cell>
          <cell r="M19">
            <v>3.1148905102929597E-5</v>
          </cell>
          <cell r="N19">
            <v>2.9251949069533299E-2</v>
          </cell>
          <cell r="O19">
            <v>5.0810304300664202E-3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3.7916065125585097E-2</v>
          </cell>
          <cell r="F20">
            <v>3.7920539747003726E-2</v>
          </cell>
          <cell r="G20">
            <v>4.0550004802564918E-2</v>
          </cell>
          <cell r="H20">
            <v>4.5800988532186115E-2</v>
          </cell>
          <cell r="I20">
            <v>4.4510469689872073E-2</v>
          </cell>
          <cell r="J20">
            <v>4.3479990709919966E-2</v>
          </cell>
          <cell r="K20">
            <v>4.1826423497925869E-2</v>
          </cell>
          <cell r="L20">
            <v>4.1173506856332628E-2</v>
          </cell>
          <cell r="M20">
            <v>3.8545903767566218E-2</v>
          </cell>
          <cell r="N20">
            <v>4.0588810377259164E-2</v>
          </cell>
          <cell r="O20">
            <v>3.4360281590314866E-2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6.9594274376143413E-5</v>
          </cell>
          <cell r="H21">
            <v>1.0831479010153509E-4</v>
          </cell>
          <cell r="I21">
            <v>2.249615364287055E-4</v>
          </cell>
          <cell r="J21">
            <v>1.7158616989480755E-4</v>
          </cell>
          <cell r="K21">
            <v>3.2373712463534441E-4</v>
          </cell>
          <cell r="L21">
            <v>2.1035935456509972E-4</v>
          </cell>
          <cell r="M21">
            <v>2.2231709235178784E-4</v>
          </cell>
          <cell r="N21">
            <v>1.2087755952698276E-4</v>
          </cell>
          <cell r="O21">
            <v>3.4442992565789971E-4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6.9617245176819203E-5</v>
          </cell>
          <cell r="H22">
            <v>1.0835506264568386E-4</v>
          </cell>
          <cell r="I22">
            <v>2.2499843764215051E-4</v>
          </cell>
          <cell r="J22">
            <v>1.7158671385957862E-4</v>
          </cell>
          <cell r="K22">
            <v>3.216842912930437E-4</v>
          </cell>
          <cell r="L22">
            <v>2.0941832118877591E-4</v>
          </cell>
          <cell r="M22">
            <v>2.2201321101146469E-4</v>
          </cell>
          <cell r="N22">
            <v>1.2068595214375146E-4</v>
          </cell>
          <cell r="O22">
            <v>3.4433447166795623E-4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1.3854435009685769E-4</v>
          </cell>
          <cell r="H23">
            <v>2.1579739599210781E-4</v>
          </cell>
          <cell r="I23">
            <v>4.4846306454439486E-4</v>
          </cell>
          <cell r="J23">
            <v>3.4083259432523351E-4</v>
          </cell>
          <cell r="K23">
            <v>6.4249337004496749E-4</v>
          </cell>
          <cell r="L23">
            <v>4.1850387939193728E-4</v>
          </cell>
          <cell r="M23">
            <v>4.4175319086589641E-4</v>
          </cell>
          <cell r="N23">
            <v>2.3996673314823528E-4</v>
          </cell>
          <cell r="O23">
            <v>6.8601703994710978E-4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0.52047094081214595</v>
          </cell>
          <cell r="E24">
            <v>0.59724053153520584</v>
          </cell>
          <cell r="F24">
            <v>0.33169080829209396</v>
          </cell>
          <cell r="G24">
            <v>0.2997067153223763</v>
          </cell>
          <cell r="H24">
            <v>0.24891196352366246</v>
          </cell>
          <cell r="I24">
            <v>0.23619577442835962</v>
          </cell>
          <cell r="J24">
            <v>0.2750680195166445</v>
          </cell>
          <cell r="K24">
            <v>0.26989471196155063</v>
          </cell>
          <cell r="L24">
            <v>0.16614008815656756</v>
          </cell>
          <cell r="M24">
            <v>0.12460442819888641</v>
          </cell>
          <cell r="N24">
            <v>0.12026615076667908</v>
          </cell>
          <cell r="O24">
            <v>9.9645681121517837E-2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1.0409418816242921</v>
          </cell>
          <cell r="E25">
            <v>1.1944810630704117</v>
          </cell>
          <cell r="F25">
            <v>0.66338161658418804</v>
          </cell>
          <cell r="G25">
            <v>0.5994134306447525</v>
          </cell>
          <cell r="H25">
            <v>0.49782392704732498</v>
          </cell>
          <cell r="I25">
            <v>0.47239154885671902</v>
          </cell>
          <cell r="J25">
            <v>0.55013603903328889</v>
          </cell>
          <cell r="K25">
            <v>0.53978942392310114</v>
          </cell>
          <cell r="L25">
            <v>0.33228017631313522</v>
          </cell>
          <cell r="M25">
            <v>0.24920885639777282</v>
          </cell>
          <cell r="N25">
            <v>0.24053230153335806</v>
          </cell>
          <cell r="O25">
            <v>0.19929136224303567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5.1122067878833898E-3</v>
          </cell>
          <cell r="F26">
            <v>3.7595555946693502E-8</v>
          </cell>
          <cell r="G26">
            <v>7.9561751778372104E-8</v>
          </cell>
          <cell r="H26">
            <v>5.2559286868782097E-3</v>
          </cell>
          <cell r="I26">
            <v>1.0891899606336901E-2</v>
          </cell>
          <cell r="J26">
            <v>2.6574867922126901E-3</v>
          </cell>
          <cell r="K26">
            <v>4.9467096427044501E-3</v>
          </cell>
          <cell r="L26">
            <v>2.4356787276486398E-3</v>
          </cell>
          <cell r="M26">
            <v>8.9458697224340303E-4</v>
          </cell>
          <cell r="N26">
            <v>4.8451053759060898E-3</v>
          </cell>
          <cell r="O26">
            <v>1.0870547939758599E-3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4.0434203798670271E-2</v>
          </cell>
          <cell r="F27">
            <v>4.0402453334217645E-2</v>
          </cell>
          <cell r="G27">
            <v>4.0401121458590393E-2</v>
          </cell>
          <cell r="H27">
            <v>1.7026539050330816E-2</v>
          </cell>
          <cell r="I27">
            <v>1.6147817608629145E-2</v>
          </cell>
          <cell r="J27">
            <v>1.8805218502484643E-2</v>
          </cell>
          <cell r="K27">
            <v>1.8495913349482189E-2</v>
          </cell>
          <cell r="L27">
            <v>1.1361179063216705E-2</v>
          </cell>
          <cell r="M27">
            <v>8.2767778659862627E-3</v>
          </cell>
          <cell r="N27">
            <v>8.2791181171199789E-3</v>
          </cell>
          <cell r="O27">
            <v>6.826563022361439E-3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4.387154862268515</v>
          </cell>
          <cell r="E28">
            <v>5.0342718766786918</v>
          </cell>
          <cell r="F28">
            <v>4.9849787781266173</v>
          </cell>
          <cell r="G28">
            <v>4.2638810858840266</v>
          </cell>
          <cell r="H28">
            <v>3.3746728565828481</v>
          </cell>
          <cell r="I28">
            <v>3.1679834234171818</v>
          </cell>
          <cell r="J28">
            <v>4.1417392393069257</v>
          </cell>
          <cell r="K28">
            <v>4.03939066364212</v>
          </cell>
          <cell r="L28">
            <v>2.7913660957950475</v>
          </cell>
          <cell r="M28">
            <v>1.7816827320203446</v>
          </cell>
          <cell r="N28">
            <v>1.7778965967400961</v>
          </cell>
          <cell r="O28">
            <v>1.5959087946395529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6.0932706420395988</v>
          </cell>
          <cell r="E29">
            <v>6.9920442731648462</v>
          </cell>
          <cell r="F29">
            <v>6.9235816362869711</v>
          </cell>
          <cell r="G29">
            <v>5.9220570637278174</v>
          </cell>
          <cell r="H29">
            <v>4.6870456341428435</v>
          </cell>
          <cell r="I29">
            <v>4.3999769769683059</v>
          </cell>
          <cell r="J29">
            <v>5.7524156101485051</v>
          </cell>
          <cell r="K29">
            <v>5.6102648106140549</v>
          </cell>
          <cell r="L29">
            <v>3.8768973552708967</v>
          </cell>
          <cell r="M29">
            <v>2.4745593500282563</v>
          </cell>
          <cell r="N29">
            <v>2.469300828805689</v>
          </cell>
          <cell r="O29">
            <v>2.2165399925549356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5.22815861901363E-2</v>
          </cell>
          <cell r="F30">
            <v>4.05818616271708E-8</v>
          </cell>
          <cell r="G30">
            <v>1.58304829180713E-7</v>
          </cell>
          <cell r="H30">
            <v>0.15441847964128999</v>
          </cell>
          <cell r="I30">
            <v>0.101974559266021</v>
          </cell>
          <cell r="J30">
            <v>7.8803483064899593E-2</v>
          </cell>
          <cell r="K30">
            <v>0.146131024051985</v>
          </cell>
          <cell r="L30">
            <v>8.4561491856407702E-8</v>
          </cell>
          <cell r="M30">
            <v>1.4682568408483701E-7</v>
          </cell>
          <cell r="N30">
            <v>0.119816805441047</v>
          </cell>
          <cell r="O30">
            <v>9.2016195472211602E-3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0.40670963825221229</v>
          </cell>
          <cell r="F31">
            <v>0.40670947719779876</v>
          </cell>
          <cell r="G31">
            <v>0.40670946731143298</v>
          </cell>
          <cell r="H31">
            <v>0.27312009212944266</v>
          </cell>
          <cell r="I31">
            <v>0.25639307930827171</v>
          </cell>
          <cell r="J31">
            <v>0.33519641428036429</v>
          </cell>
          <cell r="K31">
            <v>0.32690901501622804</v>
          </cell>
          <cell r="L31">
            <v>0.23016207034902758</v>
          </cell>
          <cell r="M31">
            <v>0.14613088169386765</v>
          </cell>
          <cell r="N31">
            <v>0.14569985988598613</v>
          </cell>
          <cell r="O31">
            <v>0.12901847622757714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0.58697857988475777</v>
          </cell>
          <cell r="J32">
            <v>0.53011940213751052</v>
          </cell>
          <cell r="K32">
            <v>0.52788526486037179</v>
          </cell>
          <cell r="L32">
            <v>1.5613090908430838</v>
          </cell>
          <cell r="M32">
            <v>2.1628796117892906</v>
          </cell>
          <cell r="N32">
            <v>2.5928809174021961</v>
          </cell>
          <cell r="O32">
            <v>2.6172803763533037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0.59290765644925048</v>
          </cell>
          <cell r="J33">
            <v>0.53547414357324286</v>
          </cell>
          <cell r="K33">
            <v>0.53321743925290133</v>
          </cell>
          <cell r="L33">
            <v>1.5770798897404894</v>
          </cell>
          <cell r="M33">
            <v>2.1847268805952438</v>
          </cell>
          <cell r="N33">
            <v>2.6190716337395918</v>
          </cell>
          <cell r="O33">
            <v>2.643717551872022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1.6652472023160899E-7</v>
          </cell>
          <cell r="H34">
            <v>4.5135254850912499E-7</v>
          </cell>
          <cell r="I34">
            <v>3.6781374692515398E-2</v>
          </cell>
          <cell r="J34">
            <v>9.0737786787849507E-6</v>
          </cell>
          <cell r="K34">
            <v>2.57990583249254E-5</v>
          </cell>
          <cell r="L34">
            <v>8.5036230347403402E-2</v>
          </cell>
          <cell r="M34">
            <v>3.5146016531313301E-2</v>
          </cell>
          <cell r="N34">
            <v>2.4562731863367701E-2</v>
          </cell>
          <cell r="O34">
            <v>7.1107576155750403E-3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1.6652472023160899E-7</v>
          </cell>
          <cell r="H35">
            <v>6.1787726874073398E-7</v>
          </cell>
          <cell r="I35">
            <v>3.6781992569784101E-2</v>
          </cell>
          <cell r="J35">
            <v>3.6791066348462902E-2</v>
          </cell>
          <cell r="K35">
            <v>3.6816865406787802E-2</v>
          </cell>
          <cell r="L35">
            <v>0.121853095754191</v>
          </cell>
          <cell r="M35">
            <v>0.15699911228550401</v>
          </cell>
          <cell r="N35">
            <v>0.18156179135825601</v>
          </cell>
          <cell r="O35">
            <v>0.18867243523972699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6.1735450361626327</v>
          </cell>
          <cell r="E36">
            <v>5.5493438631504173</v>
          </cell>
          <cell r="F36">
            <v>6.1587352000619653</v>
          </cell>
          <cell r="G36">
            <v>6.1093666084281537</v>
          </cell>
          <cell r="H36">
            <v>5.1689921187872878</v>
          </cell>
          <cell r="I36">
            <v>11.746151098503153</v>
          </cell>
          <cell r="J36">
            <v>14.79742808181342</v>
          </cell>
          <cell r="K36">
            <v>6.2099681395266062</v>
          </cell>
          <cell r="L36">
            <v>2.5743618764307761</v>
          </cell>
          <cell r="M36">
            <v>2.189665283769926</v>
          </cell>
          <cell r="N36">
            <v>0.41094516011315624</v>
          </cell>
          <cell r="O36">
            <v>0.58266748190595474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8.5743681057814278</v>
          </cell>
          <cell r="E37">
            <v>7.7074220321533522</v>
          </cell>
          <cell r="F37">
            <v>8.5537988889749617</v>
          </cell>
          <cell r="G37">
            <v>8.4852314005946567</v>
          </cell>
          <cell r="H37">
            <v>7.1791557205378957</v>
          </cell>
          <cell r="I37">
            <v>16.31409874792104</v>
          </cell>
          <cell r="J37">
            <v>20.551983446963078</v>
          </cell>
          <cell r="K37">
            <v>8.6249557493425115</v>
          </cell>
          <cell r="L37">
            <v>3.5755026061538557</v>
          </cell>
          <cell r="M37">
            <v>3.0412017830137898</v>
          </cell>
          <cell r="N37">
            <v>0.57075716682382849</v>
          </cell>
          <cell r="O37">
            <v>0.80926039153604867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7.1472190083955306E-8</v>
          </cell>
          <cell r="E38">
            <v>1.7284310322447899E-7</v>
          </cell>
          <cell r="F38">
            <v>1.7230280614733801E-7</v>
          </cell>
          <cell r="G38">
            <v>3.27388918865043E-7</v>
          </cell>
          <cell r="H38">
            <v>0.28542890125796899</v>
          </cell>
          <cell r="I38">
            <v>0.65329795748680697</v>
          </cell>
          <cell r="J38">
            <v>0.23020835718122501</v>
          </cell>
          <cell r="K38">
            <v>3.9204438572966097E-6</v>
          </cell>
          <cell r="L38">
            <v>9.2781634283896894E-2</v>
          </cell>
          <cell r="M38">
            <v>0.100822484003552</v>
          </cell>
          <cell r="N38">
            <v>1.43361903460392E-6</v>
          </cell>
          <cell r="O38">
            <v>3.0462225841742401E-2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0.4784203492893021</v>
          </cell>
          <cell r="E39">
            <v>0.47841982330245353</v>
          </cell>
          <cell r="F39">
            <v>0.47841930884207351</v>
          </cell>
          <cell r="G39">
            <v>0.47841862539252844</v>
          </cell>
          <cell r="H39">
            <v>0.4094993522384181</v>
          </cell>
          <cell r="I39">
            <v>0.93872684441884602</v>
          </cell>
          <cell r="J39">
            <v>1.1689349053941869</v>
          </cell>
          <cell r="K39">
            <v>0.88346690547959417</v>
          </cell>
          <cell r="L39">
            <v>0.39279025192091338</v>
          </cell>
          <cell r="M39">
            <v>0.19360736298764339</v>
          </cell>
          <cell r="N39">
            <v>6.8161146312403789E-2</v>
          </cell>
          <cell r="O39">
            <v>9.8619586154584021E-2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5.185056191077849</v>
          </cell>
          <cell r="E40">
            <v>5.5675586617277402</v>
          </cell>
          <cell r="F40">
            <v>5.6974185317264467</v>
          </cell>
          <cell r="G40">
            <v>6.9453380328615708</v>
          </cell>
          <cell r="H40">
            <v>6.5080430716515592</v>
          </cell>
          <cell r="I40">
            <v>7.3982373632458449</v>
          </cell>
          <cell r="J40">
            <v>11.082138109102878</v>
          </cell>
          <cell r="K40">
            <v>12.413030218592304</v>
          </cell>
          <cell r="L40">
            <v>11.905925756068379</v>
          </cell>
          <cell r="M40">
            <v>11.852812976975271</v>
          </cell>
          <cell r="N40">
            <v>12.569913925880048</v>
          </cell>
          <cell r="O40">
            <v>12.561925974831286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5.185056191077849</v>
          </cell>
          <cell r="E41">
            <v>5.5675586617277402</v>
          </cell>
          <cell r="F41">
            <v>5.6974185317264467</v>
          </cell>
          <cell r="G41">
            <v>6.9453380328615708</v>
          </cell>
          <cell r="H41">
            <v>6.5080430716515592</v>
          </cell>
          <cell r="I41">
            <v>7.3982373632458449</v>
          </cell>
          <cell r="J41">
            <v>11.082138109102878</v>
          </cell>
          <cell r="K41">
            <v>12.413030218592304</v>
          </cell>
          <cell r="L41">
            <v>11.905925756068379</v>
          </cell>
          <cell r="M41">
            <v>11.852812976975271</v>
          </cell>
          <cell r="N41">
            <v>12.569913925880048</v>
          </cell>
          <cell r="O41">
            <v>12.561925974831286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5.6086417814657539</v>
          </cell>
          <cell r="E42">
            <v>6.009520660982675</v>
          </cell>
          <cell r="F42">
            <v>6.1300365643901253</v>
          </cell>
          <cell r="G42">
            <v>7.4331236039854565</v>
          </cell>
          <cell r="H42">
            <v>6.9284103346231039</v>
          </cell>
          <cell r="I42">
            <v>7.8348145401916511</v>
          </cell>
          <cell r="J42">
            <v>11.700650402306188</v>
          </cell>
          <cell r="K42">
            <v>13.066347598518222</v>
          </cell>
          <cell r="L42">
            <v>12.532553427440394</v>
          </cell>
          <cell r="M42">
            <v>12.476645238921337</v>
          </cell>
          <cell r="N42">
            <v>13.231488343031639</v>
          </cell>
          <cell r="O42">
            <v>13.223079973506636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1.1796946293180101E-2</v>
          </cell>
          <cell r="F43">
            <v>5.3299579847590803E-2</v>
          </cell>
          <cell r="G43">
            <v>1.45814916889453E-2</v>
          </cell>
          <cell r="H43">
            <v>0.27882533628622103</v>
          </cell>
          <cell r="I43">
            <v>0.28540106370665103</v>
          </cell>
          <cell r="J43">
            <v>0.32073063532399598</v>
          </cell>
          <cell r="K43">
            <v>0.46749836697236502</v>
          </cell>
          <cell r="L43">
            <v>0.27761068301544001</v>
          </cell>
          <cell r="M43">
            <v>0.31871870734464097</v>
          </cell>
          <cell r="N43">
            <v>0.52342024935692899</v>
          </cell>
          <cell r="O43">
            <v>0.25040133439970402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0.40386626592759206</v>
          </cell>
          <cell r="F44">
            <v>0.44657377409540588</v>
          </cell>
          <cell r="G44">
            <v>0.41954456401778417</v>
          </cell>
          <cell r="H44">
            <v>0.40379737008689903</v>
          </cell>
          <cell r="I44">
            <v>0.56791984102123017</v>
          </cell>
          <cell r="J44">
            <v>0.86418167384581934</v>
          </cell>
          <cell r="K44">
            <v>1.0407756884285468</v>
          </cell>
          <cell r="L44">
            <v>1.0244647093206762</v>
          </cell>
          <cell r="M44">
            <v>1.0250998172904311</v>
          </cell>
          <cell r="N44">
            <v>1.0552618327144072</v>
          </cell>
          <cell r="O44">
            <v>1.0497575852160175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4.3599179120929928E-5</v>
          </cell>
          <cell r="G45">
            <v>5.3897062772411532E-5</v>
          </cell>
          <cell r="H45">
            <v>0.26239982284693525</v>
          </cell>
          <cell r="I45">
            <v>0.26119320264442247</v>
          </cell>
          <cell r="J45">
            <v>0.2924028543454677</v>
          </cell>
          <cell r="K45">
            <v>8.0530380558930081E-2</v>
          </cell>
          <cell r="L45">
            <v>8.6129155241306779E-2</v>
          </cell>
          <cell r="M45">
            <v>8.4230838140854636E-2</v>
          </cell>
          <cell r="N45">
            <v>8.570423910352272E-2</v>
          </cell>
          <cell r="O45">
            <v>7.0387148954714526E-2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4.3225453154048018E-5</v>
          </cell>
          <cell r="G46">
            <v>5.3037570328163549E-5</v>
          </cell>
          <cell r="H46">
            <v>0.26241438827935892</v>
          </cell>
          <cell r="I46">
            <v>0.26120719605485893</v>
          </cell>
          <cell r="J46">
            <v>0.29241673050136424</v>
          </cell>
          <cell r="K46">
            <v>8.0534586774681047E-2</v>
          </cell>
          <cell r="L46">
            <v>8.6133439807822204E-2</v>
          </cell>
          <cell r="M46">
            <v>8.4235411416306832E-2</v>
          </cell>
          <cell r="N46">
            <v>8.5708441770807081E-2</v>
          </cell>
          <cell r="O46">
            <v>7.0392113840447135E-2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2.7133537289261899E-6</v>
          </cell>
          <cell r="E47">
            <v>1.7414568433156299E-6</v>
          </cell>
          <cell r="F47">
            <v>1.1584008073827E-5</v>
          </cell>
          <cell r="G47">
            <v>6.6969148214440804E-6</v>
          </cell>
          <cell r="H47">
            <v>3.4933402907205501E-2</v>
          </cell>
          <cell r="I47">
            <v>3.0121184610054099E-3</v>
          </cell>
          <cell r="J47">
            <v>2.9653973716237999E-5</v>
          </cell>
          <cell r="K47">
            <v>6.8078292204098697E-3</v>
          </cell>
          <cell r="L47">
            <v>2.56203584316685E-3</v>
          </cell>
          <cell r="M47">
            <v>2.35337580032288E-4</v>
          </cell>
          <cell r="N47">
            <v>6.7224283244640198E-3</v>
          </cell>
          <cell r="O47">
            <v>2.9279141196477099E-3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2.7176935689866941E-6</v>
          </cell>
          <cell r="E48">
            <v>5.4622438755644602E-8</v>
          </cell>
          <cell r="F48">
            <v>1.0623163102177671E-5</v>
          </cell>
          <cell r="G48">
            <v>1.2592375002699202E-5</v>
          </cell>
          <cell r="H48">
            <v>3.4942785894752783E-2</v>
          </cell>
          <cell r="I48">
            <v>3.7944393244004594E-2</v>
          </cell>
          <cell r="J48">
            <v>3.7940856270797629E-2</v>
          </cell>
          <cell r="K48">
            <v>9.8085785893225839E-3</v>
          </cell>
          <cell r="L48">
            <v>9.8079394566873979E-3</v>
          </cell>
          <cell r="M48">
            <v>9.5056449217312232E-3</v>
          </cell>
          <cell r="N48">
            <v>9.8091319164358252E-3</v>
          </cell>
          <cell r="O48">
            <v>9.8106923927190025E-3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5.4452844212914089E-2</v>
          </cell>
          <cell r="F49">
            <v>7.0593470082919246E-2</v>
          </cell>
          <cell r="G49">
            <v>0.11352677247026999</v>
          </cell>
          <cell r="H49">
            <v>0.17685069914986801</v>
          </cell>
          <cell r="I49">
            <v>0.26957995506086341</v>
          </cell>
          <cell r="J49">
            <v>0.43416056153555288</v>
          </cell>
          <cell r="K49">
            <v>0.4563703225365634</v>
          </cell>
          <cell r="L49">
            <v>0.47964973972521308</v>
          </cell>
          <cell r="M49">
            <v>0.50411673077150843</v>
          </cell>
          <cell r="N49">
            <v>0.52983189350346038</v>
          </cell>
          <cell r="O49">
            <v>0.55685941344832435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2.1199368046010121</v>
          </cell>
          <cell r="E50">
            <v>3.8269937713508142</v>
          </cell>
          <cell r="F50">
            <v>3.8885171701512053</v>
          </cell>
          <cell r="G50">
            <v>3.2289808119522609</v>
          </cell>
          <cell r="H50">
            <v>3.0389739654811385</v>
          </cell>
          <cell r="I50">
            <v>2.8389445426356934</v>
          </cell>
          <cell r="J50">
            <v>3.6319818818459928</v>
          </cell>
          <cell r="K50">
            <v>3.6026899783786552</v>
          </cell>
          <cell r="L50">
            <v>3.4648080226072673</v>
          </cell>
          <cell r="M50">
            <v>2.9818211076413714</v>
          </cell>
          <cell r="N50">
            <v>3.4575280895239575</v>
          </cell>
          <cell r="O50">
            <v>2.3226672138341358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2.3107595938958871</v>
          </cell>
          <cell r="E51">
            <v>3.5391862728381853</v>
          </cell>
          <cell r="F51">
            <v>3.3437531322662095</v>
          </cell>
          <cell r="G51">
            <v>1.7667981956618735</v>
          </cell>
          <cell r="H51">
            <v>1.7627299185876</v>
          </cell>
          <cell r="I51">
            <v>2.5132558003218777</v>
          </cell>
          <cell r="J51">
            <v>2.6814111385581207</v>
          </cell>
          <cell r="K51">
            <v>2.5794389092203445</v>
          </cell>
          <cell r="L51">
            <v>2.4125266834448</v>
          </cell>
          <cell r="M51">
            <v>2.2793446004926858</v>
          </cell>
          <cell r="N51">
            <v>2.3173787908526049</v>
          </cell>
          <cell r="O51">
            <v>1.9304418751107721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3.9093050455718008</v>
          </cell>
          <cell r="E52">
            <v>1.776840183994844</v>
          </cell>
          <cell r="F52">
            <v>1.7768402215558126</v>
          </cell>
          <cell r="G52">
            <v>1.7768402599813333</v>
          </cell>
          <cell r="H52">
            <v>1.7768403110108897</v>
          </cell>
          <cell r="I52">
            <v>1.7768403970418558</v>
          </cell>
          <cell r="J52">
            <v>1.7768396319741133</v>
          </cell>
          <cell r="K52">
            <v>1.7768387723072721</v>
          </cell>
          <cell r="L52">
            <v>1.7768383850311908</v>
          </cell>
          <cell r="M52">
            <v>1.7768379226459787</v>
          </cell>
          <cell r="N52">
            <v>1.7768375744473837</v>
          </cell>
          <cell r="O52">
            <v>1.776838431909828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0.35008152670798165</v>
          </cell>
          <cell r="F53">
            <v>0.38254332214998443</v>
          </cell>
          <cell r="G53">
            <v>0.44347233828569244</v>
          </cell>
          <cell r="H53">
            <v>0.51410602798022753</v>
          </cell>
          <cell r="I53">
            <v>0.59598987219268418</v>
          </cell>
          <cell r="J53">
            <v>0.69091458395913719</v>
          </cell>
          <cell r="K53">
            <v>0.80095795549197168</v>
          </cell>
          <cell r="L53">
            <v>0.92852839778780516</v>
          </cell>
          <cell r="M53">
            <v>1.0764180787247342</v>
          </cell>
          <cell r="N53">
            <v>1.2478628281963482</v>
          </cell>
          <cell r="O53">
            <v>1.4466156334049813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9.2187296455794989</v>
          </cell>
          <cell r="E54">
            <v>10.553514314814874</v>
          </cell>
          <cell r="F54">
            <v>10.435978188288699</v>
          </cell>
          <cell r="G54">
            <v>8.0540597896469421</v>
          </cell>
          <cell r="H54">
            <v>7.9586354605564074</v>
          </cell>
          <cell r="I54">
            <v>8.7204265755994026</v>
          </cell>
          <cell r="J54">
            <v>10.015265991588064</v>
          </cell>
          <cell r="K54">
            <v>9.9799200902986573</v>
          </cell>
          <cell r="L54">
            <v>9.8132201592342607</v>
          </cell>
          <cell r="M54">
            <v>9.3326348793871468</v>
          </cell>
          <cell r="N54">
            <v>10.102437909548307</v>
          </cell>
          <cell r="O54">
            <v>8.6990387263208078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0.62767191339810902</v>
          </cell>
          <cell r="E55">
            <v>3.3283422518963802E-2</v>
          </cell>
          <cell r="F55">
            <v>2.50760009314635E-3</v>
          </cell>
          <cell r="G55">
            <v>6.4509307609174598E-3</v>
          </cell>
          <cell r="H55">
            <v>1.43403024826371E-2</v>
          </cell>
          <cell r="I55">
            <v>1.7096544704172299E-2</v>
          </cell>
          <cell r="J55">
            <v>1.61057635450709E-2</v>
          </cell>
          <cell r="K55">
            <v>1.4088342429907299E-2</v>
          </cell>
          <cell r="L55">
            <v>6.14761582270549E-3</v>
          </cell>
          <cell r="M55">
            <v>1.4684806393902501E-2</v>
          </cell>
          <cell r="N55">
            <v>9.2484167720481205E-3</v>
          </cell>
          <cell r="O55">
            <v>1.7234920062642101E-2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0.62767191339810902</v>
          </cell>
          <cell r="E56">
            <v>0.66095533591707301</v>
          </cell>
          <cell r="F56">
            <v>0.663462936010219</v>
          </cell>
          <cell r="G56">
            <v>0.66991386677113696</v>
          </cell>
          <cell r="H56">
            <v>0.68425416925377402</v>
          </cell>
          <cell r="I56">
            <v>0.70135071395794601</v>
          </cell>
          <cell r="J56">
            <v>0.717456477503017</v>
          </cell>
          <cell r="K56">
            <v>0.73154481993292397</v>
          </cell>
          <cell r="L56">
            <v>0.73769243575563004</v>
          </cell>
          <cell r="M56">
            <v>0.75237724214953206</v>
          </cell>
          <cell r="N56">
            <v>0.76162565892158096</v>
          </cell>
          <cell r="O56">
            <v>0.77886057898422301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1.3755239391408585E-2</v>
          </cell>
          <cell r="E57">
            <v>1.7452777685054655E-2</v>
          </cell>
          <cell r="F57">
            <v>6.9654249011271027E-2</v>
          </cell>
          <cell r="G57">
            <v>7.0973197837649604E-2</v>
          </cell>
          <cell r="H57">
            <v>7.0911323236689722E-2</v>
          </cell>
          <cell r="I57">
            <v>3.2214982149039756E-2</v>
          </cell>
          <cell r="J57"/>
          <cell r="K57"/>
          <cell r="L57">
            <v>4.413635283487807E-4</v>
          </cell>
          <cell r="M57">
            <v>3.5148714062307344E-2</v>
          </cell>
          <cell r="N57">
            <v>4.6067423509701298E-2</v>
          </cell>
          <cell r="O57">
            <v>6.9233434770542335E-2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1.4098197600799712E-2</v>
          </cell>
          <cell r="E58">
            <v>1.742615035540997E-2</v>
          </cell>
          <cell r="F58">
            <v>6.9277268034417097E-2</v>
          </cell>
          <cell r="G58">
            <v>7.0727919380597429E-2</v>
          </cell>
          <cell r="H58">
            <v>7.0574656856025819E-2</v>
          </cell>
          <cell r="I58">
            <v>3.2145510017311939E-2</v>
          </cell>
          <cell r="J58"/>
          <cell r="K58"/>
          <cell r="L58">
            <v>4.4562041102557965E-4</v>
          </cell>
          <cell r="M58">
            <v>3.5926876190970319E-2</v>
          </cell>
          <cell r="N58">
            <v>4.7635185823597118E-2</v>
          </cell>
          <cell r="O58">
            <v>6.9253007438116368E-2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2.7853436992208273E-2</v>
          </cell>
          <cell r="E59">
            <v>3.4878928040464573E-2</v>
          </cell>
          <cell r="F59">
            <v>0.13893011213695783</v>
          </cell>
          <cell r="G59">
            <v>0.1417001237887357</v>
          </cell>
          <cell r="H59">
            <v>0.14148444585520956</v>
          </cell>
          <cell r="I59">
            <v>6.4358259401605819E-2</v>
          </cell>
          <cell r="J59"/>
          <cell r="K59"/>
          <cell r="L59">
            <v>8.8698393937436068E-4</v>
          </cell>
          <cell r="M59">
            <v>7.1075590253277671E-2</v>
          </cell>
          <cell r="N59">
            <v>9.3702609333298423E-2</v>
          </cell>
          <cell r="O59">
            <v>0.13848644220865866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73.238320135010923</v>
          </cell>
          <cell r="E60">
            <v>78.632919763168758</v>
          </cell>
          <cell r="F60">
            <v>79.100234333403222</v>
          </cell>
          <cell r="G60">
            <v>77.708963786440648</v>
          </cell>
          <cell r="H60">
            <v>76.069599047776094</v>
          </cell>
          <cell r="I60">
            <v>73.777263974337004</v>
          </cell>
          <cell r="J60">
            <v>71.850396526616393</v>
          </cell>
          <cell r="K60">
            <v>69.912469688035799</v>
          </cell>
          <cell r="L60">
            <v>69.218076192704075</v>
          </cell>
          <cell r="M60">
            <v>69.546791243994591</v>
          </cell>
          <cell r="N60">
            <v>69.564383367397298</v>
          </cell>
          <cell r="O60">
            <v>69.579208062470187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9.1171277328318983</v>
          </cell>
          <cell r="F61">
            <v>17.657859958497916</v>
          </cell>
          <cell r="G61">
            <v>17.657905246506658</v>
          </cell>
          <cell r="H61">
            <v>17.657883298383474</v>
          </cell>
          <cell r="I61">
            <v>17.658342149342605</v>
          </cell>
          <cell r="J61">
            <v>17.658389797645142</v>
          </cell>
          <cell r="K61">
            <v>17.661816674490105</v>
          </cell>
          <cell r="L61">
            <v>17.661506654244903</v>
          </cell>
          <cell r="M61">
            <v>17.661764794113566</v>
          </cell>
          <cell r="N61">
            <v>17.661665780511509</v>
          </cell>
          <cell r="O61">
            <v>17.661335166823129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6.1735450361626327</v>
          </cell>
          <cell r="E62">
            <v>5.5493438631504173</v>
          </cell>
          <cell r="F62">
            <v>6.1587352000619653</v>
          </cell>
          <cell r="G62">
            <v>6.1093666084281537</v>
          </cell>
          <cell r="H62">
            <v>5.1689921187872878</v>
          </cell>
          <cell r="I62">
            <v>11.746151098503153</v>
          </cell>
          <cell r="J62">
            <v>14.79742808181342</v>
          </cell>
          <cell r="K62">
            <v>6.2099681395266062</v>
          </cell>
          <cell r="L62">
            <v>2.5743618764307761</v>
          </cell>
          <cell r="M62">
            <v>2.189665283769926</v>
          </cell>
          <cell r="N62">
            <v>0.41094516011315624</v>
          </cell>
          <cell r="O62">
            <v>0.58266748190595474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0.26321083453304894</v>
          </cell>
          <cell r="H63">
            <v>0.20268244038070876</v>
          </cell>
          <cell r="I63">
            <v>0.57799612553752566</v>
          </cell>
          <cell r="J63">
            <v>0.36489072902777964</v>
          </cell>
          <cell r="K63">
            <v>0.93135357128501395</v>
          </cell>
          <cell r="L63">
            <v>1.7084781338213499</v>
          </cell>
          <cell r="M63">
            <v>1.7193599767931502</v>
          </cell>
          <cell r="N63">
            <v>1.7199481310125251</v>
          </cell>
          <cell r="O63">
            <v>1.7204333434600898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5.5539012565523382</v>
          </cell>
          <cell r="E64">
            <v>6.0159360342167751</v>
          </cell>
          <cell r="F64">
            <v>6.0159360876882486</v>
          </cell>
          <cell r="G64">
            <v>6.0159359234937462</v>
          </cell>
          <cell r="H64">
            <v>6.0159357582470552</v>
          </cell>
          <cell r="I64">
            <v>6.0159359081621835</v>
          </cell>
          <cell r="J64">
            <v>8.8461590477311649</v>
          </cell>
          <cell r="K64">
            <v>8.9216637678938469</v>
          </cell>
          <cell r="L64">
            <v>8.9216635373604731</v>
          </cell>
          <cell r="M64">
            <v>8.921665735756747</v>
          </cell>
          <cell r="N64">
            <v>8.9216676627435128</v>
          </cell>
          <cell r="O64">
            <v>8.9216710702963127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2.3940352321961473</v>
          </cell>
          <cell r="E65">
            <v>1.4343469957597948E-4</v>
          </cell>
          <cell r="F65">
            <v>1.9271065011535427</v>
          </cell>
          <cell r="G65">
            <v>1.6742576631452011</v>
          </cell>
          <cell r="H65">
            <v>1.1485595716668457</v>
          </cell>
          <cell r="I65">
            <v>1.0087174017162883</v>
          </cell>
          <cell r="J65">
            <v>0.90010712074033361</v>
          </cell>
          <cell r="K65">
            <v>1.6872226623250943</v>
          </cell>
          <cell r="L65">
            <v>1.6685086344182249</v>
          </cell>
          <cell r="M65">
            <v>1.6913369786851846</v>
          </cell>
          <cell r="N65">
            <v>1.6605832760857098</v>
          </cell>
          <cell r="O65">
            <v>0.83317046395148087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1.2230665349314671</v>
          </cell>
          <cell r="E66">
            <v>1.3407663585222636</v>
          </cell>
          <cell r="F66">
            <v>1.0714623060197301</v>
          </cell>
          <cell r="G66">
            <v>1.2168764468403197</v>
          </cell>
          <cell r="H66">
            <v>3.6456948743667139</v>
          </cell>
          <cell r="I66">
            <v>4.4195168657709889</v>
          </cell>
          <cell r="J66">
            <v>4.4689463721782419</v>
          </cell>
          <cell r="K66">
            <v>4.4689465349579764</v>
          </cell>
          <cell r="L66">
            <v>4.4771309678927249</v>
          </cell>
          <cell r="M66">
            <v>4.4771309575416858</v>
          </cell>
          <cell r="N66">
            <v>4.6973158564226933</v>
          </cell>
          <cell r="O66">
            <v>4.69724057052525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4.2612057647082313</v>
          </cell>
          <cell r="E67">
            <v>4.6176488554038002</v>
          </cell>
          <cell r="F67">
            <v>4.817637630406173</v>
          </cell>
          <cell r="G67">
            <v>5.1956433776160109</v>
          </cell>
          <cell r="H67">
            <v>5.4493192124653032</v>
          </cell>
          <cell r="I67">
            <v>5.7506498185390225</v>
          </cell>
          <cell r="J67">
            <v>6.3960923260574987</v>
          </cell>
          <cell r="K67">
            <v>14.234002520830577</v>
          </cell>
          <cell r="L67">
            <v>15.573620252630066</v>
          </cell>
          <cell r="M67">
            <v>17.095295525598747</v>
          </cell>
          <cell r="N67">
            <v>18.021147140186898</v>
          </cell>
          <cell r="O67">
            <v>19.34199115053892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1.8770705731294572</v>
          </cell>
          <cell r="E68">
            <v>2.1600822102550459</v>
          </cell>
          <cell r="F68">
            <v>1.8084915715012075</v>
          </cell>
          <cell r="G68">
            <v>1.9646713188678788</v>
          </cell>
          <cell r="H68">
            <v>2.1027553017402756</v>
          </cell>
          <cell r="I68">
            <v>2.2044250451779286</v>
          </cell>
          <cell r="J68">
            <v>2.3066201393945653</v>
          </cell>
          <cell r="K68">
            <v>2.3954990909464557</v>
          </cell>
          <cell r="L68">
            <v>2.3636702658914257</v>
          </cell>
          <cell r="M68">
            <v>2.3787550098346726</v>
          </cell>
          <cell r="N68">
            <v>2.3795400178857853</v>
          </cell>
          <cell r="O68">
            <v>2.3802370840546518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0.68565004388864503</v>
          </cell>
          <cell r="E69">
            <v>0.74268997469915554</v>
          </cell>
          <cell r="F69">
            <v>0.59222393587476296</v>
          </cell>
          <cell r="G69">
            <v>0.65901962220340926</v>
          </cell>
          <cell r="H69">
            <v>0.53571949386399542</v>
          </cell>
          <cell r="I69">
            <v>0.31626784539314806</v>
          </cell>
          <cell r="J69"/>
          <cell r="L69">
            <v>1.1080362184142899E-3</v>
          </cell>
          <cell r="M69">
            <v>2.0271158957759542E-3</v>
          </cell>
          <cell r="N69">
            <v>2.0112472189979563E-3</v>
          </cell>
          <cell r="O69">
            <v>2.9933523076282379E-3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0.62699540665445053</v>
          </cell>
          <cell r="E70">
            <v>0.6873328125055107</v>
          </cell>
          <cell r="F70">
            <v>0.67978986417966381</v>
          </cell>
          <cell r="G70">
            <v>0.68471031783343472</v>
          </cell>
          <cell r="H70">
            <v>3.3146210611941851</v>
          </cell>
          <cell r="I70">
            <v>4.3113913566984738</v>
          </cell>
          <cell r="J70">
            <v>5.5654984094784474</v>
          </cell>
          <cell r="K70">
            <v>6.5227975197007346</v>
          </cell>
          <cell r="L70">
            <v>7.2311297275435837</v>
          </cell>
          <cell r="M70">
            <v>6.7561525372999194</v>
          </cell>
          <cell r="N70">
            <v>7.4678917094150181</v>
          </cell>
          <cell r="O70">
            <v>6.9646334896000051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4.9304858504276028E-4</v>
          </cell>
          <cell r="H71">
            <v>3.7276282361247185E-4</v>
          </cell>
          <cell r="I71">
            <v>9.8110918571212295E-4</v>
          </cell>
          <cell r="J71">
            <v>1.5325427554906841E-3</v>
          </cell>
          <cell r="K71">
            <v>3.707103870749399E-3</v>
          </cell>
          <cell r="L71">
            <v>2.9483475311718054E-3</v>
          </cell>
          <cell r="M71">
            <v>1.2674584147250572E-3</v>
          </cell>
          <cell r="N71">
            <v>8.2949074584988066E-4</v>
          </cell>
          <cell r="O71">
            <v>1.4426850932920524E-3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24.189714839505868</v>
          </cell>
          <cell r="E72">
            <v>25.154101738942614</v>
          </cell>
          <cell r="F72">
            <v>20.936322692698006</v>
          </cell>
          <cell r="G72">
            <v>21.580542493853585</v>
          </cell>
          <cell r="H72">
            <v>22.041387794470744</v>
          </cell>
          <cell r="I72">
            <v>13.569270800637817</v>
          </cell>
          <cell r="J72">
            <v>6.5857418672709835</v>
          </cell>
          <cell r="K72">
            <v>5.0604924538493607</v>
          </cell>
          <cell r="L72">
            <v>5.3711493893490383</v>
          </cell>
          <cell r="M72">
            <v>5.0891314573554736</v>
          </cell>
          <cell r="N72">
            <v>5.0888301094300088</v>
          </cell>
          <cell r="O72">
            <v>5.0825834770761844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4.3321148294981113E-4</v>
          </cell>
          <cell r="G73">
            <v>4.1981210840862256E-4</v>
          </cell>
          <cell r="H73">
            <v>3.6884511559977427E-2</v>
          </cell>
          <cell r="I73">
            <v>0.10024776756890083</v>
          </cell>
          <cell r="J73">
            <v>9.7811474929904413E-2</v>
          </cell>
          <cell r="K73">
            <v>6.2895992682192384E-2</v>
          </cell>
          <cell r="L73">
            <v>1.4044011843743556E-3</v>
          </cell>
          <cell r="M73">
            <v>1.9865588941802158E-3</v>
          </cell>
          <cell r="N73">
            <v>2.2504062806872663E-3</v>
          </cell>
          <cell r="O73">
            <v>9.4472138871368808E-3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1.4100656885991023</v>
          </cell>
          <cell r="E74">
            <v>1.527370147171442</v>
          </cell>
          <cell r="F74">
            <v>1.840602026825999</v>
          </cell>
          <cell r="G74">
            <v>1.6054165562500147</v>
          </cell>
          <cell r="H74">
            <v>1.3525569971309475</v>
          </cell>
          <cell r="I74">
            <v>1.0815067432869547</v>
          </cell>
          <cell r="J74">
            <v>1.0317594807402906</v>
          </cell>
          <cell r="K74">
            <v>0.96572646516534066</v>
          </cell>
          <cell r="L74">
            <v>0.88380008802545795</v>
          </cell>
          <cell r="M74">
            <v>0.77910622767589277</v>
          </cell>
          <cell r="N74">
            <v>0.74167094330823502</v>
          </cell>
          <cell r="O74">
            <v>0.59213445805194642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2.9613231887501407E-4</v>
          </cell>
          <cell r="H75">
            <v>9.6279542048047543E-4</v>
          </cell>
          <cell r="I75">
            <v>9.5724270385171386E-4</v>
          </cell>
          <cell r="J75">
            <v>7.0497054208866971E-4</v>
          </cell>
          <cell r="K75">
            <v>8.6896978902098096E-4</v>
          </cell>
          <cell r="L75">
            <v>2.4750140637257406E-3</v>
          </cell>
          <cell r="M75">
            <v>2.1341362463025214E-3</v>
          </cell>
          <cell r="N75">
            <v>7.7600833774519101E-3</v>
          </cell>
          <cell r="O75">
            <v>6.7094192987368125E-3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24.843069758682649</v>
          </cell>
          <cell r="E76">
            <v>21.720442605948822</v>
          </cell>
          <cell r="F76">
            <v>15.593691124051533</v>
          </cell>
          <cell r="G76">
            <v>13.080233212145354</v>
          </cell>
          <cell r="H76">
            <v>7.3953008395073336</v>
          </cell>
          <cell r="I76">
            <v>5.014963474584623</v>
          </cell>
          <cell r="J76">
            <v>2.8287685410665282</v>
          </cell>
          <cell r="K76">
            <v>0.78557985646027095</v>
          </cell>
          <cell r="L76">
            <v>0.77514241721985466</v>
          </cell>
          <cell r="M76">
            <v>0.78008259569656579</v>
          </cell>
          <cell r="N76">
            <v>0.78034638673935186</v>
          </cell>
          <cell r="O76">
            <v>0.78057605452868906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3.8300336104199677E-5</v>
          </cell>
          <cell r="E77">
            <v>7.4966335584502339E-5</v>
          </cell>
          <cell r="F77">
            <v>3.5254847391449716E-4</v>
          </cell>
          <cell r="G77">
            <v>2.0713651511502671E-4</v>
          </cell>
          <cell r="H77">
            <v>1.5165810857980898E-4</v>
          </cell>
          <cell r="I77">
            <v>4.1709112818768185E-4</v>
          </cell>
          <cell r="J77">
            <v>5.0444534145522918E-4</v>
          </cell>
          <cell r="K77">
            <v>6.995376237561243E-4</v>
          </cell>
          <cell r="L77">
            <v>1.1058927088529993E-3</v>
          </cell>
          <cell r="M77">
            <v>8.9125110903695483E-4</v>
          </cell>
          <cell r="N77">
            <v>1.2236826068575417E-3</v>
          </cell>
          <cell r="O77">
            <v>2.0011827506777381E-3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3.8300336104199677E-5</v>
          </cell>
          <cell r="E78">
            <v>7.4966335584502339E-5</v>
          </cell>
          <cell r="F78">
            <v>4.5482909443300755E-4</v>
          </cell>
          <cell r="G78">
            <v>2.5285367201102044E-4</v>
          </cell>
          <cell r="H78">
            <v>1.7722849645984072E-4</v>
          </cell>
          <cell r="I78">
            <v>4.9081350883233899E-4</v>
          </cell>
          <cell r="J78">
            <v>5.7632752491734772E-4</v>
          </cell>
          <cell r="K78">
            <v>7.7738323583699314E-4</v>
          </cell>
          <cell r="L78">
            <v>1.2288442111198722E-3</v>
          </cell>
          <cell r="M78">
            <v>9.903619758199248E-4</v>
          </cell>
          <cell r="N78">
            <v>1.3597280436955309E-3</v>
          </cell>
          <cell r="O78">
            <v>2.2236325833122554E-3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5.16889200686171E-4</v>
          </cell>
          <cell r="E79">
            <v>1.1046222253692901E-6</v>
          </cell>
          <cell r="F79">
            <v>5.1783254665518601E-5</v>
          </cell>
          <cell r="G79">
            <v>3.6786077328550602E-6</v>
          </cell>
          <cell r="H79">
            <v>1.29810580576563E-5</v>
          </cell>
          <cell r="I79">
            <v>2.4724237561159901E-4</v>
          </cell>
          <cell r="J79">
            <v>2.03856680441968E-5</v>
          </cell>
          <cell r="K79">
            <v>5.8955638414238101E-5</v>
          </cell>
          <cell r="L79">
            <v>1.04662878962908E-4</v>
          </cell>
          <cell r="M79">
            <v>9.0633671184226197E-5</v>
          </cell>
          <cell r="N79">
            <v>8.1840168968327396E-5</v>
          </cell>
          <cell r="O79">
            <v>1.08675889832755E-4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5.16889200686171E-4</v>
          </cell>
          <cell r="E80">
            <v>1.4821075487657072E-5</v>
          </cell>
          <cell r="F80">
            <v>7.3419603722884967E-5</v>
          </cell>
          <cell r="G80">
            <v>7.3407708612782977E-5</v>
          </cell>
          <cell r="H80">
            <v>2.9372047287796023E-5</v>
          </cell>
          <cell r="I80">
            <v>2.605903857917513E-4</v>
          </cell>
          <cell r="J80">
            <v>2.615079636575006E-4</v>
          </cell>
          <cell r="K80">
            <v>2.5734861243157932E-4</v>
          </cell>
          <cell r="L80">
            <v>1.6103480504679572E-4</v>
          </cell>
          <cell r="M80">
            <v>1.7112005017010329E-4</v>
          </cell>
          <cell r="N80">
            <v>1.7243965901335146E-4</v>
          </cell>
          <cell r="O80">
            <v>1.9954835134459206E-4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6.1509449009021951E-3</v>
          </cell>
          <cell r="F81">
            <v>6.2598761007997697E-3</v>
          </cell>
          <cell r="G81">
            <v>6.3305585895062346E-3</v>
          </cell>
          <cell r="H81">
            <v>0.10166794669237555</v>
          </cell>
          <cell r="I81">
            <v>0.87789905437965587</v>
          </cell>
          <cell r="J81">
            <v>0.86334012593935616</v>
          </cell>
          <cell r="K81">
            <v>0.8809016126247079</v>
          </cell>
          <cell r="L81">
            <v>0.86415093972818458</v>
          </cell>
          <cell r="M81">
            <v>0.87927232511654962</v>
          </cell>
          <cell r="N81">
            <v>0.99531873373289648</v>
          </cell>
          <cell r="O81">
            <v>0.99464474579197037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6.1511388716079651E-3</v>
          </cell>
          <cell r="F82">
            <v>6.2600747020505046E-3</v>
          </cell>
          <cell r="G82">
            <v>6.3306914222359791E-3</v>
          </cell>
          <cell r="H82">
            <v>0.10166819014388905</v>
          </cell>
          <cell r="I82">
            <v>0.87789930461935695</v>
          </cell>
          <cell r="J82">
            <v>0.86334028041064992</v>
          </cell>
          <cell r="K82">
            <v>0.88090210255095891</v>
          </cell>
          <cell r="L82">
            <v>0.86415118965217996</v>
          </cell>
          <cell r="M82">
            <v>0.87927325632645625</v>
          </cell>
          <cell r="N82">
            <v>0.99531941875526353</v>
          </cell>
          <cell r="O82">
            <v>0.99464667314125865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2.31323414184648E-4</v>
          </cell>
          <cell r="F83">
            <v>3.1500334359771802E-6</v>
          </cell>
          <cell r="G83">
            <v>1.15900709332711E-6</v>
          </cell>
          <cell r="H83">
            <v>3.25044086564858E-3</v>
          </cell>
          <cell r="I83">
            <v>3.3996467302555899E-2</v>
          </cell>
          <cell r="J83">
            <v>1.4535853380748899E-4</v>
          </cell>
          <cell r="K83">
            <v>2.6040003031989298E-6</v>
          </cell>
          <cell r="L83">
            <v>6.7686363332098197E-3</v>
          </cell>
          <cell r="M83">
            <v>3.04811928560722E-2</v>
          </cell>
          <cell r="N83">
            <v>7.5276805146566204E-3</v>
          </cell>
          <cell r="O83">
            <v>4.24621827518885E-5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2.31323414184648E-4</v>
          </cell>
          <cell r="F84">
            <v>2.3438599953898274E-4</v>
          </cell>
          <cell r="G84">
            <v>2.3531478638862068E-4</v>
          </cell>
          <cell r="H84">
            <v>3.4852784992869339E-3</v>
          </cell>
          <cell r="I84">
            <v>3.7392132246797591E-2</v>
          </cell>
          <cell r="J84">
            <v>3.7392729482518108E-2</v>
          </cell>
          <cell r="K84">
            <v>3.7393472507914832E-2</v>
          </cell>
          <cell r="L84">
            <v>3.7393794761952315E-2</v>
          </cell>
          <cell r="M84">
            <v>3.7396272599965016E-2</v>
          </cell>
          <cell r="N84">
            <v>4.4778697416164484E-2</v>
          </cell>
          <cell r="O84">
            <v>4.4817861877526649E-2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3.481268667606649E-4</v>
          </cell>
          <cell r="E85">
            <v>8.1574030324684259E-4</v>
          </cell>
          <cell r="F85">
            <v>1.4118242829160613E-3</v>
          </cell>
          <cell r="G85">
            <v>1.5371910848807586E-4</v>
          </cell>
          <cell r="H85">
            <v>1.1337257406599883E-3</v>
          </cell>
          <cell r="I85">
            <v>3.1635983110250717E-5</v>
          </cell>
          <cell r="J85">
            <v>4.3150380100707855E-6</v>
          </cell>
          <cell r="K85">
            <v>5.5396739228006178E-6</v>
          </cell>
          <cell r="L85">
            <v>4.6061516405472053E-5</v>
          </cell>
          <cell r="M85">
            <v>1.3455141885067923E-5</v>
          </cell>
          <cell r="N85">
            <v>1.7538908375795058E-5</v>
          </cell>
          <cell r="O85">
            <v>1.9511901805657907E-4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>
            <v>1.3809297359719036E-6</v>
          </cell>
          <cell r="F86">
            <v>1.4332558797784081E-6</v>
          </cell>
          <cell r="G86">
            <v>2.9353761429571942E-6</v>
          </cell>
          <cell r="H86">
            <v>9.277795172384936E-6</v>
          </cell>
          <cell r="I86">
            <v>3.8271375345651448E-6</v>
          </cell>
          <cell r="J86">
            <v>4.2809488862050816E-6</v>
          </cell>
          <cell r="K86">
            <v>5.3558815543784988E-6</v>
          </cell>
          <cell r="L86">
            <v>2.0786437093634694E-6</v>
          </cell>
          <cell r="M86">
            <v>8.4074196989239735E-6</v>
          </cell>
          <cell r="N86">
            <v>1.5160413875056331E-5</v>
          </cell>
          <cell r="O86">
            <v>3.6658409699205084E-5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3.0424516641440726E-2</v>
          </cell>
          <cell r="E87">
            <v>4.2221770125023809E-2</v>
          </cell>
          <cell r="F87">
            <v>6.7150494310674862E-3</v>
          </cell>
          <cell r="G87">
            <v>5.5473481027612567E-3</v>
          </cell>
          <cell r="H87">
            <v>6.4793614539850339E-3</v>
          </cell>
          <cell r="I87">
            <v>3.6601538489288593E-3</v>
          </cell>
          <cell r="J87">
            <v>2.9846380800687128E-6</v>
          </cell>
          <cell r="K87">
            <v>3.8366871142208855E-6</v>
          </cell>
          <cell r="L87">
            <v>1.4865587458165867E-3</v>
          </cell>
          <cell r="M87">
            <v>3.7917370172762125E-3</v>
          </cell>
          <cell r="N87">
            <v>1.268414473794344E-2</v>
          </cell>
          <cell r="O87">
            <v>1.2412887504196257E-2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3.07726435082014E-2</v>
          </cell>
          <cell r="E88">
            <v>4.3040495906992694E-2</v>
          </cell>
          <cell r="F88">
            <v>8.1295136522512908E-3</v>
          </cell>
          <cell r="G88">
            <v>5.7050182114316726E-3</v>
          </cell>
          <cell r="H88">
            <v>7.622806321278641E-3</v>
          </cell>
          <cell r="I88">
            <v>3.6965062572121708E-3</v>
          </cell>
          <cell r="J88">
            <v>1.1580624976344578E-5</v>
          </cell>
          <cell r="K88">
            <v>1.4732242591400002E-5</v>
          </cell>
          <cell r="L88">
            <v>1.5355599074465868E-3</v>
          </cell>
          <cell r="M88">
            <v>3.8139824343030957E-3</v>
          </cell>
          <cell r="N88">
            <v>1.2717002206114192E-2</v>
          </cell>
          <cell r="O88">
            <v>1.2644785782485497E-2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3.5600011578364574</v>
          </cell>
          <cell r="E89">
            <v>3.4647166936321248</v>
          </cell>
          <cell r="F89">
            <v>1.6349160553421971E-3</v>
          </cell>
          <cell r="G89">
            <v>1.9219878249251686E-4</v>
          </cell>
          <cell r="H89">
            <v>1.022200001593335E-4</v>
          </cell>
          <cell r="I89">
            <v>2.9787600544799235E-4</v>
          </cell>
          <cell r="J89">
            <v>1.490933723575213E-4</v>
          </cell>
          <cell r="K89"/>
          <cell r="L89">
            <v>5.9623185295134408E-5</v>
          </cell>
          <cell r="M89">
            <v>7.9520168080743955E-5</v>
          </cell>
          <cell r="N89">
            <v>1.7300273571675401E-5</v>
          </cell>
          <cell r="O89">
            <v>9.8243337100448756E-6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330.01210733143898</v>
          </cell>
          <cell r="E90">
            <v>321.17923749969799</v>
          </cell>
          <cell r="F90">
            <v>0.151556718330222</v>
          </cell>
          <cell r="G90">
            <v>1.7816827137056301E-2</v>
          </cell>
          <cell r="H90">
            <v>9.4757940147702207E-3</v>
          </cell>
          <cell r="I90">
            <v>2.7613105705028899E-2</v>
          </cell>
          <cell r="J90">
            <v>1.3820955617542201E-2</v>
          </cell>
          <cell r="K90"/>
          <cell r="L90">
            <v>5.5270692768589601E-3</v>
          </cell>
          <cell r="M90">
            <v>7.3715195810849597E-3</v>
          </cell>
          <cell r="N90">
            <v>1.6037353600943101E-3</v>
          </cell>
          <cell r="O90">
            <v>9.1071573492115896E-4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3.5600011578364574</v>
          </cell>
          <cell r="E91">
            <v>3.4647166936321248</v>
          </cell>
          <cell r="F91">
            <v>1.6349160553421971E-3</v>
          </cell>
          <cell r="G91">
            <v>1.9219878249251686E-4</v>
          </cell>
          <cell r="H91">
            <v>1.022200001593335E-4</v>
          </cell>
          <cell r="I91">
            <v>2.9787600544799235E-4</v>
          </cell>
          <cell r="J91">
            <v>1.490933723575213E-4</v>
          </cell>
          <cell r="K91"/>
          <cell r="L91">
            <v>5.9623185295134408E-5</v>
          </cell>
          <cell r="M91">
            <v>7.9520168080743955E-5</v>
          </cell>
          <cell r="N91">
            <v>1.7300273571675401E-5</v>
          </cell>
          <cell r="O91">
            <v>9.8243337100448756E-6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0.38986851509708947</v>
          </cell>
          <cell r="E92">
            <v>0.78035865715049002</v>
          </cell>
          <cell r="F92">
            <v>0.78030536048936483</v>
          </cell>
          <cell r="G92">
            <v>0.78032823777201676</v>
          </cell>
          <cell r="H92">
            <v>2.82102250324222</v>
          </cell>
          <cell r="I92">
            <v>4.2469960787523533</v>
          </cell>
          <cell r="J92">
            <v>4.2470161365380283</v>
          </cell>
          <cell r="K92">
            <v>4.2470116234096258</v>
          </cell>
          <cell r="L92">
            <v>4.2470167659771025</v>
          </cell>
          <cell r="M92">
            <v>4.2469844116575599</v>
          </cell>
          <cell r="N92">
            <v>2.3444895885735626</v>
          </cell>
          <cell r="O92">
            <v>0.77938643715842493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0.38986851509708947</v>
          </cell>
          <cell r="E93">
            <v>0.78035865715049002</v>
          </cell>
          <cell r="F93">
            <v>0.78030536048936483</v>
          </cell>
          <cell r="G93">
            <v>0.78032823777201676</v>
          </cell>
          <cell r="H93">
            <v>2.82102250324222</v>
          </cell>
          <cell r="I93">
            <v>4.2469960787523533</v>
          </cell>
          <cell r="J93">
            <v>4.2470161365380283</v>
          </cell>
          <cell r="K93">
            <v>4.2470116234096258</v>
          </cell>
          <cell r="L93">
            <v>4.2470167659771025</v>
          </cell>
          <cell r="M93">
            <v>4.2469844116575599</v>
          </cell>
          <cell r="N93">
            <v>2.3444895885735626</v>
          </cell>
          <cell r="O93">
            <v>0.77938643715842493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2.7551528377692501E-2</v>
          </cell>
          <cell r="E94">
            <v>2.7551528322646301E-2</v>
          </cell>
          <cell r="F94">
            <v>1.86827904311983E-8</v>
          </cell>
          <cell r="G94">
            <v>4.9385095864062396E-7</v>
          </cell>
          <cell r="H94">
            <v>0.14410230477188801</v>
          </cell>
          <cell r="I94">
            <v>0.10070662718934401</v>
          </cell>
          <cell r="J94">
            <v>3.4878447498728E-8</v>
          </cell>
          <cell r="K94">
            <v>2.7099355333665299E-2</v>
          </cell>
          <cell r="L94">
            <v>2.7990311787418499E-2</v>
          </cell>
          <cell r="M94">
            <v>1.36513287855368E-8</v>
          </cell>
          <cell r="N94">
            <v>3.1645786978041497E-8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2.7551528377692501E-2</v>
          </cell>
          <cell r="E95">
            <v>5.5103056700338701E-2</v>
          </cell>
          <cell r="F95">
            <v>5.5103075383129203E-2</v>
          </cell>
          <cell r="G95">
            <v>5.5103569234087803E-2</v>
          </cell>
          <cell r="H95">
            <v>0.199205874005976</v>
          </cell>
          <cell r="I95">
            <v>0.29991250119531998</v>
          </cell>
          <cell r="J95">
            <v>0.299912536073767</v>
          </cell>
          <cell r="K95">
            <v>0.29991386319824997</v>
          </cell>
          <cell r="L95">
            <v>0.29989900098126399</v>
          </cell>
          <cell r="M95">
            <v>0.29989864761209201</v>
          </cell>
          <cell r="N95">
            <v>0.16555443241265</v>
          </cell>
          <cell r="O95">
            <v>5.5089747296647E-2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4.6280249409016552</v>
          </cell>
          <cell r="E96">
            <v>3.7591452309749385</v>
          </cell>
          <cell r="F96">
            <v>3.1885435179152042</v>
          </cell>
          <cell r="G96">
            <v>2.5054825349162706</v>
          </cell>
          <cell r="H96">
            <v>1.5635255841154474</v>
          </cell>
          <cell r="I96">
            <v>0.98480641748816455</v>
          </cell>
          <cell r="J96">
            <v>0.65835497505416718</v>
          </cell>
          <cell r="K96">
            <v>1.90270091996025</v>
          </cell>
          <cell r="L96">
            <v>1.8298808792742152</v>
          </cell>
          <cell r="M96">
            <v>1.1859317682562764</v>
          </cell>
          <cell r="N96">
            <v>1.7584333776707417</v>
          </cell>
          <cell r="O96">
            <v>0.3051174336886755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4.8716052009491113</v>
          </cell>
          <cell r="E97">
            <v>3.9569949799736186</v>
          </cell>
          <cell r="F97">
            <v>3.3563615978054777</v>
          </cell>
          <cell r="G97">
            <v>2.6373500367539675</v>
          </cell>
          <cell r="H97">
            <v>1.6458164043320496</v>
          </cell>
          <cell r="I97">
            <v>1.0366383341980685</v>
          </cell>
          <cell r="J97">
            <v>0.69300523689912252</v>
          </cell>
          <cell r="K97">
            <v>2.0028430736423677</v>
          </cell>
          <cell r="L97">
            <v>1.9261903992360172</v>
          </cell>
          <cell r="M97">
            <v>1.2483492297434491</v>
          </cell>
          <cell r="N97">
            <v>1.8509825028113072</v>
          </cell>
          <cell r="O97">
            <v>0.32117624598807909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1.7611311942747899E-7</v>
          </cell>
          <cell r="E98">
            <v>2.8673137695827499E-7</v>
          </cell>
          <cell r="F98">
            <v>4.1213557615563E-7</v>
          </cell>
          <cell r="G98">
            <v>1.68568510341675E-6</v>
          </cell>
          <cell r="H98">
            <v>0.100068245995832</v>
          </cell>
          <cell r="I98">
            <v>9.9271834770626698E-3</v>
          </cell>
          <cell r="J98">
            <v>6.0595107462124496E-7</v>
          </cell>
          <cell r="K98">
            <v>0.142890790371897</v>
          </cell>
          <cell r="L98">
            <v>5.7001716605859397E-3</v>
          </cell>
          <cell r="M98">
            <v>3.2538514696303398E-6</v>
          </cell>
          <cell r="N98">
            <v>0.10533817094171</v>
          </cell>
          <cell r="O98">
            <v>2.99495504545461E-7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0.3268013200614584</v>
          </cell>
          <cell r="E99">
            <v>0.32680138053297864</v>
          </cell>
          <cell r="F99">
            <v>0.32680150258843266</v>
          </cell>
          <cell r="G99">
            <v>0.32680284521338399</v>
          </cell>
          <cell r="H99">
            <v>0.18482072113944836</v>
          </cell>
          <cell r="I99">
            <v>0.10999660883042323</v>
          </cell>
          <cell r="J99">
            <v>8.4505325054452504E-2</v>
          </cell>
          <cell r="K99">
            <v>0.15281816574199636</v>
          </cell>
          <cell r="L99">
            <v>0.15011631447336107</v>
          </cell>
          <cell r="M99">
            <v>0.1485899660277582</v>
          </cell>
          <cell r="N99">
            <v>0.13454255036912022</v>
          </cell>
          <cell r="O99">
            <v>4.7344782206537407E-2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2.5544657857913627E-3</v>
          </cell>
          <cell r="F100">
            <v>4.4604556334813467E-3</v>
          </cell>
          <cell r="G100">
            <v>2.9666863434136596E-3</v>
          </cell>
          <cell r="H100">
            <v>5.2756321002199328E-3</v>
          </cell>
          <cell r="I100">
            <v>3.1231498403303556E-3</v>
          </cell>
          <cell r="J100"/>
          <cell r="K100"/>
          <cell r="L100">
            <v>7.9316774484094457E-4</v>
          </cell>
          <cell r="M100">
            <v>3.9455651209496945E-3</v>
          </cell>
          <cell r="N100">
            <v>1.1990745257847819E-3</v>
          </cell>
          <cell r="O100">
            <v>2.5049603621214995E-3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2.5544657857913627E-3</v>
          </cell>
          <cell r="F101">
            <v>4.4604556334813467E-3</v>
          </cell>
          <cell r="G101">
            <v>2.9666863434136596E-3</v>
          </cell>
          <cell r="H101">
            <v>5.2756321002199328E-3</v>
          </cell>
          <cell r="I101">
            <v>3.1231498403303556E-3</v>
          </cell>
          <cell r="J101"/>
          <cell r="K101"/>
          <cell r="L101">
            <v>7.9316774484094457E-4</v>
          </cell>
          <cell r="M101">
            <v>3.9455651209496945E-3</v>
          </cell>
          <cell r="N101">
            <v>1.1990745257847819E-3</v>
          </cell>
          <cell r="O101">
            <v>2.5049603621214995E-3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2.5802684704963265E-3</v>
          </cell>
          <cell r="F102">
            <v>4.505510740890251E-3</v>
          </cell>
          <cell r="G102">
            <v>2.9966528721350112E-3</v>
          </cell>
          <cell r="H102">
            <v>5.3289213133534685E-3</v>
          </cell>
          <cell r="I102">
            <v>3.1546968084145009E-3</v>
          </cell>
          <cell r="J102"/>
          <cell r="K102"/>
          <cell r="L102">
            <v>8.0117954024337874E-4</v>
          </cell>
          <cell r="M102">
            <v>3.985419314090596E-3</v>
          </cell>
          <cell r="N102">
            <v>1.2111863896815973E-3</v>
          </cell>
          <cell r="O102">
            <v>2.5302629920419179E-3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3.1399940837082498E-4</v>
          </cell>
          <cell r="F103">
            <v>3.5353995859730602E-4</v>
          </cell>
          <cell r="G103">
            <v>1.8832404854971299E-4</v>
          </cell>
          <cell r="H103">
            <v>2.8446395186053602E-4</v>
          </cell>
          <cell r="I103">
            <v>1.81810717937818E-4</v>
          </cell>
          <cell r="J103">
            <v>2.6449927031076E-7</v>
          </cell>
          <cell r="K103">
            <v>2.7103979353740801E-7</v>
          </cell>
          <cell r="L103">
            <v>1.0309318464977201E-4</v>
          </cell>
          <cell r="M103">
            <v>2.9646817906565199E-4</v>
          </cell>
          <cell r="N103">
            <v>9.3019359504184002E-5</v>
          </cell>
          <cell r="O103">
            <v>2.6444303649282997E-4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3.1399940837082498E-4</v>
          </cell>
          <cell r="F104">
            <v>4.3818726627476497E-4</v>
          </cell>
          <cell r="G104">
            <v>3.1277826587472197E-4</v>
          </cell>
          <cell r="H104">
            <v>4.2212894579517506E-4</v>
          </cell>
          <cell r="I104">
            <v>2.5650161504200004E-4</v>
          </cell>
          <cell r="J104">
            <v>-1.605534321750049E-7</v>
          </cell>
          <cell r="K104">
            <v>-1.9801589967900768E-7</v>
          </cell>
          <cell r="L104">
            <v>1.0318086109549509E-4</v>
          </cell>
          <cell r="M104">
            <v>3.445296490234088E-4</v>
          </cell>
          <cell r="N104">
            <v>1.5611992456353302E-4</v>
          </cell>
          <cell r="O104">
            <v>3.3029245754776702E-4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0.60719601812852053</v>
          </cell>
          <cell r="E105">
            <v>1.2154179484638628</v>
          </cell>
          <cell r="F105">
            <v>1.2153572898975993</v>
          </cell>
          <cell r="G105">
            <v>1.2153801302842397</v>
          </cell>
          <cell r="H105">
            <v>2.0106237655652173</v>
          </cell>
          <cell r="I105">
            <v>4.2317129144232215</v>
          </cell>
          <cell r="J105">
            <v>4.2317866426706718</v>
          </cell>
          <cell r="K105">
            <v>4.6567317408688504</v>
          </cell>
          <cell r="L105">
            <v>5.1252548181634703</v>
          </cell>
          <cell r="M105">
            <v>5.1252217053825886</v>
          </cell>
          <cell r="N105">
            <v>4.1231119370784182</v>
          </cell>
          <cell r="O105">
            <v>2.1066387509279574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0.60719601812852053</v>
          </cell>
          <cell r="E106">
            <v>1.2154179484638628</v>
          </cell>
          <cell r="F106">
            <v>1.2153572898975993</v>
          </cell>
          <cell r="G106">
            <v>1.2153801302842397</v>
          </cell>
          <cell r="H106">
            <v>2.0106237655652173</v>
          </cell>
          <cell r="I106">
            <v>4.2317129144232215</v>
          </cell>
          <cell r="J106">
            <v>4.2317866426706718</v>
          </cell>
          <cell r="K106">
            <v>4.6567317408688504</v>
          </cell>
          <cell r="L106">
            <v>5.1252548181634703</v>
          </cell>
          <cell r="M106">
            <v>5.1252217053825886</v>
          </cell>
          <cell r="N106">
            <v>4.1231119370784182</v>
          </cell>
          <cell r="O106">
            <v>2.1066387509279574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4.2912068995731502E-2</v>
          </cell>
          <cell r="E107">
            <v>4.2912068955789202E-2</v>
          </cell>
          <cell r="F107">
            <v>1.83669535946829E-8</v>
          </cell>
          <cell r="G107">
            <v>1.84506857196783E-7</v>
          </cell>
          <cell r="H107">
            <v>5.6155946418735801E-2</v>
          </cell>
          <cell r="I107">
            <v>0.156852759922046</v>
          </cell>
          <cell r="J107">
            <v>3.6486974028587699E-8</v>
          </cell>
          <cell r="K107">
            <v>7.2219945456610701E-2</v>
          </cell>
          <cell r="L107">
            <v>7.6685472901630594E-2</v>
          </cell>
          <cell r="M107">
            <v>1.32272998126668E-8</v>
          </cell>
          <cell r="N107">
            <v>2.87127552454392E-8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4.2912068995731502E-2</v>
          </cell>
          <cell r="E108">
            <v>8.5824137951520704E-2</v>
          </cell>
          <cell r="F108">
            <v>8.5824156318474301E-2</v>
          </cell>
          <cell r="G108">
            <v>8.5824340825331497E-2</v>
          </cell>
          <cell r="H108">
            <v>0.141980287244067</v>
          </cell>
          <cell r="I108">
            <v>0.29883304716611298</v>
          </cell>
          <cell r="J108">
            <v>0.29883308365308803</v>
          </cell>
          <cell r="K108">
            <v>0.32884729588756501</v>
          </cell>
          <cell r="L108">
            <v>0.36191430176454797</v>
          </cell>
          <cell r="M108">
            <v>0.36191417441329699</v>
          </cell>
          <cell r="N108">
            <v>0.29114941111734199</v>
          </cell>
          <cell r="O108">
            <v>0.14890549678526999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3.5423435234002254E-4</v>
          </cell>
          <cell r="E109">
            <v>5.3065969379994749E-2</v>
          </cell>
          <cell r="F109">
            <v>2.0004202288263326E-3</v>
          </cell>
          <cell r="G109">
            <v>2.2086737522235796E-4</v>
          </cell>
          <cell r="H109">
            <v>1.6864751823588769E-3</v>
          </cell>
          <cell r="I109">
            <v>2.1834179601550263E-4</v>
          </cell>
          <cell r="J109">
            <v>8.6384103666210834E-5</v>
          </cell>
          <cell r="K109">
            <v>2.1660633416227526E-4</v>
          </cell>
          <cell r="L109">
            <v>2.6941095549900748E-4</v>
          </cell>
          <cell r="M109">
            <v>5.738283087990552E-4</v>
          </cell>
          <cell r="N109">
            <v>6.0352176726715951E-4</v>
          </cell>
          <cell r="O109">
            <v>1.2733636790122475E-3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2.5837428522146965E-6</v>
          </cell>
          <cell r="E110">
            <v>5.7429866806541499E-6</v>
          </cell>
          <cell r="F110">
            <v>1.7880935124155434E-6</v>
          </cell>
          <cell r="G110">
            <v>2.7576704884997473E-5</v>
          </cell>
          <cell r="H110">
            <v>4.8415479406011413E-5</v>
          </cell>
          <cell r="I110">
            <v>2.3912571137238866E-5</v>
          </cell>
          <cell r="J110">
            <v>3.6687755612383714E-5</v>
          </cell>
          <cell r="K110">
            <v>7.2189569350550846E-5</v>
          </cell>
          <cell r="M110">
            <v>6.4137724033875117E-5</v>
          </cell>
          <cell r="N110">
            <v>4.6552037453830508E-5</v>
          </cell>
          <cell r="O110">
            <v>1.4152643043042711E-4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1.8816349914054943E-6</v>
          </cell>
          <cell r="E111">
            <v>5.7272617490624164E-6</v>
          </cell>
          <cell r="F111">
            <v>1.4053746981153196E-6</v>
          </cell>
          <cell r="G111"/>
          <cell r="H111">
            <v>3.5687519952030771E-5</v>
          </cell>
          <cell r="I111">
            <v>4.1193179684184717E-5</v>
          </cell>
          <cell r="J111"/>
          <cell r="K111">
            <v>4.1583861674077439E-5</v>
          </cell>
          <cell r="L111">
            <v>7.6828247069031104E-5</v>
          </cell>
          <cell r="M111">
            <v>6.7122909898462632E-5</v>
          </cell>
          <cell r="N111">
            <v>1.0446846427292686E-4</v>
          </cell>
          <cell r="O111">
            <v>2.4719612859459513E-4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1.6566050629399615E-6</v>
          </cell>
          <cell r="E112">
            <v>3.5585779216936196E-6</v>
          </cell>
          <cell r="F112">
            <v>6.3877261602437592E-7</v>
          </cell>
          <cell r="G112">
            <v>3.6131883536559982E-6</v>
          </cell>
          <cell r="H112">
            <v>3.9131683557449293E-5</v>
          </cell>
          <cell r="I112">
            <v>5.2146969531985306E-6</v>
          </cell>
          <cell r="J112">
            <v>1.4836015379942045E-5</v>
          </cell>
          <cell r="K112">
            <v>2.5399198756698442E-5</v>
          </cell>
          <cell r="L112">
            <v>2.7739612066216357E-5</v>
          </cell>
          <cell r="M112">
            <v>5.0454839719039144E-5</v>
          </cell>
          <cell r="N112">
            <v>4.7114792046678091E-5</v>
          </cell>
          <cell r="O112">
            <v>1.1605624096162582E-5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3.8372671493515414E-6</v>
          </cell>
          <cell r="E113">
            <v>5.5055154664325696E-6</v>
          </cell>
          <cell r="F113">
            <v>1.8534142558226855E-6</v>
          </cell>
          <cell r="G113">
            <v>6.0469862540358121E-5</v>
          </cell>
          <cell r="H113">
            <v>2.605906508698221E-5</v>
          </cell>
          <cell r="I113">
            <v>3.9014657112068951E-5</v>
          </cell>
          <cell r="J113">
            <v>2.6694472940923995E-5</v>
          </cell>
          <cell r="K113">
            <v>6.5926826418156271E-5</v>
          </cell>
          <cell r="L113">
            <v>7.2189622102756282E-5</v>
          </cell>
          <cell r="M113">
            <v>1.1710693604578048E-4</v>
          </cell>
          <cell r="N113">
            <v>1.0258325909308241E-4</v>
          </cell>
          <cell r="O113">
            <v>2.2668213491888005E-4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3.0661172187184012E-4</v>
          </cell>
          <cell r="E114">
            <v>1.0511022445457935E-2</v>
          </cell>
          <cell r="F114">
            <v>6.7670622693725068E-4</v>
          </cell>
          <cell r="G114">
            <v>1.0086929516448826E-4</v>
          </cell>
          <cell r="H114">
            <v>2.1819950549828511E-4</v>
          </cell>
          <cell r="I114">
            <v>6.9503481664468791E-6</v>
          </cell>
          <cell r="J114">
            <v>1.1193971073104425E-6</v>
          </cell>
          <cell r="K114">
            <v>4.4017897326152038E-6</v>
          </cell>
          <cell r="M114">
            <v>4.238314799676456E-5</v>
          </cell>
          <cell r="N114">
            <v>1.4912938630334153E-5</v>
          </cell>
          <cell r="O114">
            <v>5.2662601369573982E-5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1.1261304354615985E-6</v>
          </cell>
          <cell r="E115">
            <v>9.6748164854197516E-5</v>
          </cell>
          <cell r="F115">
            <v>4.1903189061203279E-4</v>
          </cell>
          <cell r="G115"/>
          <cell r="H115">
            <v>5.1970926094573179E-5</v>
          </cell>
          <cell r="I115">
            <v>6.4198228279225219E-5</v>
          </cell>
          <cell r="J115">
            <v>2.3169579505831468E-6</v>
          </cell>
          <cell r="K115">
            <v>1.8774033277700971E-6</v>
          </cell>
          <cell r="L115">
            <v>5.4399031173171295E-5</v>
          </cell>
          <cell r="M115">
            <v>6.4149662140622766E-5</v>
          </cell>
          <cell r="N115">
            <v>1.233886588282161E-4</v>
          </cell>
          <cell r="O115">
            <v>2.9624562262849661E-4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3.4053402154301831E-5</v>
          </cell>
          <cell r="E116">
            <v>4.213971487618217E-2</v>
          </cell>
          <cell r="F116">
            <v>8.3514533423900391E-4</v>
          </cell>
          <cell r="G116">
            <v>2.7766115963675926E-5</v>
          </cell>
          <cell r="H116">
            <v>1.2390019694391602E-3</v>
          </cell>
          <cell r="I116">
            <v>4.7805542012525486E-6</v>
          </cell>
          <cell r="J116">
            <v>2.9846380800687128E-6</v>
          </cell>
          <cell r="K116">
            <v>3.8366871142208855E-6</v>
          </cell>
          <cell r="M116">
            <v>7.2686954988475494E-5</v>
          </cell>
          <cell r="N116">
            <v>3.5302097035899181E-5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2.4838478225071753E-6</v>
          </cell>
          <cell r="E117">
            <v>2.9794955168261142E-4</v>
          </cell>
          <cell r="F117">
            <v>6.385112195566701E-5</v>
          </cell>
          <cell r="G117">
            <v>5.7220831518233198E-7</v>
          </cell>
          <cell r="H117">
            <v>2.8009033324384175E-5</v>
          </cell>
          <cell r="I117">
            <v>3.3077560481886721E-5</v>
          </cell>
          <cell r="J117">
            <v>1.7448665949986622E-6</v>
          </cell>
          <cell r="K117">
            <v>1.3909977881860774E-6</v>
          </cell>
          <cell r="L117">
            <v>3.8254443087832209E-5</v>
          </cell>
          <cell r="M117">
            <v>9.5786133976034945E-5</v>
          </cell>
          <cell r="N117">
            <v>1.2919951990619211E-4</v>
          </cell>
          <cell r="O117">
            <v>2.9744513697411122E-4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4.0862730013752871E-4</v>
          </cell>
          <cell r="H118">
            <v>7.2117798399283484E-4</v>
          </cell>
          <cell r="I118">
            <v>0.15664857951077663</v>
          </cell>
          <cell r="J118">
            <v>0.28843309937145595</v>
          </cell>
          <cell r="K118">
            <v>0.28865438083152428</v>
          </cell>
          <cell r="L118">
            <v>0.28426940644912546</v>
          </cell>
          <cell r="M118">
            <v>0.14593893488165852</v>
          </cell>
          <cell r="N118">
            <v>9.9656157963101566E-2</v>
          </cell>
          <cell r="O118">
            <v>1.0089293095763441E-2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4.127548486237664E-4</v>
          </cell>
          <cell r="H119">
            <v>7.284626100937723E-4</v>
          </cell>
          <cell r="I119">
            <v>0.15823088839472377</v>
          </cell>
          <cell r="J119">
            <v>0.29134656502167289</v>
          </cell>
          <cell r="K119">
            <v>0.29157008164800441</v>
          </cell>
          <cell r="L119">
            <v>0.28714081459507595</v>
          </cell>
          <cell r="M119">
            <v>0.14741306553702893</v>
          </cell>
          <cell r="N119">
            <v>0.10066278582131465</v>
          </cell>
          <cell r="O119">
            <v>1.019120514723579E-2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4.0862730013752871E-4</v>
          </cell>
          <cell r="H120">
            <v>7.2117798399283484E-4</v>
          </cell>
          <cell r="I120">
            <v>0.15664857951077663</v>
          </cell>
          <cell r="J120">
            <v>0.28843309937145595</v>
          </cell>
          <cell r="K120">
            <v>0.28865438083152428</v>
          </cell>
          <cell r="L120">
            <v>0.28426940644912546</v>
          </cell>
          <cell r="M120">
            <v>0.14593893488165852</v>
          </cell>
          <cell r="N120">
            <v>9.9656157963101566E-2</v>
          </cell>
          <cell r="O120">
            <v>1.0089293095763441E-2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4.4704401150502699E-5</v>
          </cell>
          <cell r="H121">
            <v>6.6203015114522402E-5</v>
          </cell>
          <cell r="I121">
            <v>1.1817916499437101E-2</v>
          </cell>
          <cell r="J121">
            <v>1.32024099017682E-2</v>
          </cell>
          <cell r="K121">
            <v>1.18395278498912E-2</v>
          </cell>
          <cell r="L121">
            <v>1.1406796641024E-2</v>
          </cell>
          <cell r="M121">
            <v>5.35224751797715E-3</v>
          </cell>
          <cell r="N121">
            <v>4.3842750838649297E-3</v>
          </cell>
          <cell r="O121">
            <v>3.3054616140323299E-4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4.4704401150502699E-5</v>
          </cell>
          <cell r="H122">
            <v>8.2513105187531605E-5</v>
          </cell>
          <cell r="I122">
            <v>1.186284792366008E-2</v>
          </cell>
          <cell r="J122">
            <v>2.1746206619193721E-2</v>
          </cell>
          <cell r="K122">
            <v>2.1809699481698801E-2</v>
          </cell>
          <cell r="L122">
            <v>2.14115978112429E-2</v>
          </cell>
          <cell r="M122">
            <v>1.09963840602188E-2</v>
          </cell>
          <cell r="N122">
            <v>7.5193607595136006E-3</v>
          </cell>
          <cell r="O122">
            <v>7.9024827401073978E-4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2.5837428522146965E-6</v>
          </cell>
          <cell r="E123">
            <v>5.7429866806541499E-6</v>
          </cell>
          <cell r="F123">
            <v>1.7880935124155434E-6</v>
          </cell>
          <cell r="G123">
            <v>4.4033155350876369E-4</v>
          </cell>
          <cell r="H123">
            <v>7.7687808949978459E-4</v>
          </cell>
          <cell r="I123">
            <v>0.158254800965861</v>
          </cell>
          <cell r="J123">
            <v>0.29138325277728533</v>
          </cell>
          <cell r="K123">
            <v>0.29164227121735503</v>
          </cell>
          <cell r="L123">
            <v>0.28714081459507595</v>
          </cell>
          <cell r="M123">
            <v>0.14747720326106273</v>
          </cell>
          <cell r="N123">
            <v>0.10070933785876852</v>
          </cell>
          <cell r="O123">
            <v>1.033273157766622E-2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4.7039438092795386E-6</v>
          </cell>
          <cell r="E124">
            <v>8.1175942339738039E-6</v>
          </cell>
          <cell r="F124">
            <v>5.1085728554911537E-6</v>
          </cell>
          <cell r="G124">
            <v>9.1843859622498992E-5</v>
          </cell>
          <cell r="H124">
            <v>5.2669461937507221E-5</v>
          </cell>
          <cell r="I124">
            <v>5.1944760599480767E-5</v>
          </cell>
          <cell r="J124">
            <v>9.1336249700717047E-5</v>
          </cell>
          <cell r="K124">
            <v>9.6885153548981274E-5</v>
          </cell>
          <cell r="L124">
            <v>5.3227729177429175E-5</v>
          </cell>
          <cell r="M124">
            <v>2.6772376225045482E-5</v>
          </cell>
          <cell r="N124">
            <v>3.4834171464985872E-5</v>
          </cell>
          <cell r="O124">
            <v>7.273095953099748E-5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/>
          <cell r="I125">
            <v>3.0755323542608549E-4</v>
          </cell>
          <cell r="J125">
            <v>2.8170251869555346E-5</v>
          </cell>
          <cell r="K125">
            <v>5.5843619893366294E-5</v>
          </cell>
          <cell r="L125">
            <v>2.7431999812982949E-5</v>
          </cell>
          <cell r="M125">
            <v>4.8630701164508467E-5</v>
          </cell>
          <cell r="N125">
            <v>3.7842179551414618E-5</v>
          </cell>
          <cell r="O125">
            <v>2.6505805573900329E-5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7.2876866614942356E-6</v>
          </cell>
          <cell r="E126">
            <v>1.4036902258117329E-5</v>
          </cell>
          <cell r="F126">
            <v>7.1792429979082478E-6</v>
          </cell>
          <cell r="G126">
            <v>5.3255210009281614E-4</v>
          </cell>
          <cell r="H126">
            <v>8.3039637167519741E-4</v>
          </cell>
          <cell r="I126">
            <v>0.15861435425361411</v>
          </cell>
          <cell r="J126">
            <v>0.2915027863142079</v>
          </cell>
          <cell r="K126">
            <v>0.29179502670257274</v>
          </cell>
          <cell r="L126">
            <v>0.28722151615900932</v>
          </cell>
          <cell r="M126">
            <v>0.14755269592649756</v>
          </cell>
          <cell r="N126">
            <v>0.10078211712030376</v>
          </cell>
          <cell r="O126">
            <v>1.0431968342771115E-2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2.2876519979569276</v>
          </cell>
          <cell r="E127">
            <v>3.5037944101098057</v>
          </cell>
          <cell r="F127">
            <v>3.3103156009435493</v>
          </cell>
          <cell r="G127">
            <v>1.749130213705256</v>
          </cell>
          <cell r="H127">
            <v>1.7451026194017243</v>
          </cell>
          <cell r="I127">
            <v>2.4881232423186566</v>
          </cell>
          <cell r="J127">
            <v>2.6545970271725379</v>
          </cell>
          <cell r="K127">
            <v>2.5536445201281439</v>
          </cell>
          <cell r="L127">
            <v>2.3884014166103538</v>
          </cell>
          <cell r="M127">
            <v>2.2565511544877577</v>
          </cell>
          <cell r="N127">
            <v>2.2942050029440781</v>
          </cell>
          <cell r="O127">
            <v>1.9111374563596644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2.2876519979569276</v>
          </cell>
          <cell r="E128">
            <v>3.5037944101098057</v>
          </cell>
          <cell r="F128">
            <v>3.3103156009435493</v>
          </cell>
          <cell r="G128">
            <v>1.749130213705256</v>
          </cell>
          <cell r="H128">
            <v>1.7451026194017243</v>
          </cell>
          <cell r="I128">
            <v>2.4881232423186566</v>
          </cell>
          <cell r="J128">
            <v>2.6545970271725379</v>
          </cell>
          <cell r="K128">
            <v>2.5536445201281439</v>
          </cell>
          <cell r="L128">
            <v>2.3884014166103538</v>
          </cell>
          <cell r="M128">
            <v>2.2565511544877577</v>
          </cell>
          <cell r="N128">
            <v>2.2942050029440781</v>
          </cell>
          <cell r="O128">
            <v>1.9111374563596644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2.3107595938958871</v>
          </cell>
          <cell r="E129">
            <v>3.5391862728381853</v>
          </cell>
          <cell r="F129">
            <v>3.3437531322662095</v>
          </cell>
          <cell r="G129">
            <v>1.7667981956618735</v>
          </cell>
          <cell r="H129">
            <v>1.7627299185876</v>
          </cell>
          <cell r="I129">
            <v>2.5132558003218777</v>
          </cell>
          <cell r="J129">
            <v>2.6814111385581207</v>
          </cell>
          <cell r="K129">
            <v>2.5794389092203445</v>
          </cell>
          <cell r="L129">
            <v>2.4125266834448</v>
          </cell>
          <cell r="M129">
            <v>2.2793446004926858</v>
          </cell>
          <cell r="N129">
            <v>2.3173787908526049</v>
          </cell>
          <cell r="O129">
            <v>1.9304418751107721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/>
          <cell r="F130"/>
          <cell r="G130"/>
          <cell r="H130"/>
          <cell r="I130"/>
          <cell r="J130">
            <v>1.15014657589216E-8</v>
          </cell>
          <cell r="K130">
            <v>1.46577025946838E-8</v>
          </cell>
          <cell r="L130">
            <v>1.46511464961671E-8</v>
          </cell>
          <cell r="M130">
            <v>2.6159435372069899E-8</v>
          </cell>
          <cell r="N130">
            <v>3.1883365281059001E-8</v>
          </cell>
          <cell r="O130">
            <v>8.8965506948557905E-8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0.31204626794151202</v>
          </cell>
          <cell r="F131">
            <v>0.31204626794151202</v>
          </cell>
          <cell r="G131">
            <v>0.31204626794151202</v>
          </cell>
          <cell r="H131">
            <v>0.31204626794151202</v>
          </cell>
          <cell r="I131">
            <v>0.31204626794151202</v>
          </cell>
          <cell r="J131">
            <v>0.3120462794429778</v>
          </cell>
          <cell r="K131">
            <v>0.31204629410068035</v>
          </cell>
          <cell r="L131">
            <v>0.31204630875182687</v>
          </cell>
          <cell r="M131">
            <v>0.31204633491126227</v>
          </cell>
          <cell r="N131">
            <v>0.31204636679462755</v>
          </cell>
          <cell r="O131">
            <v>0.31204645576013446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0.40369085109956065</v>
          </cell>
          <cell r="E132">
            <v>0.89233073861852641</v>
          </cell>
          <cell r="F132">
            <v>0.89227451062682728</v>
          </cell>
          <cell r="G132">
            <v>0.89229196367948349</v>
          </cell>
          <cell r="H132">
            <v>0.89228873065562531</v>
          </cell>
          <cell r="I132">
            <v>0.89227241330397722</v>
          </cell>
          <cell r="J132">
            <v>0.89228678349187696</v>
          </cell>
          <cell r="K132">
            <v>0.46753188846356009</v>
          </cell>
          <cell r="L132">
            <v>1.3261941257631518E-4</v>
          </cell>
          <cell r="M132">
            <v>1.416090203795014E-4</v>
          </cell>
          <cell r="N132">
            <v>1.3320258979946146E-4</v>
          </cell>
          <cell r="O132">
            <v>1.331884007013517E-4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0.40369085109956065</v>
          </cell>
          <cell r="E133">
            <v>0.89233073861852641</v>
          </cell>
          <cell r="F133">
            <v>0.89227451062682728</v>
          </cell>
          <cell r="G133">
            <v>0.89229196367948349</v>
          </cell>
          <cell r="H133">
            <v>0.89228873065562531</v>
          </cell>
          <cell r="I133">
            <v>0.89227241330397722</v>
          </cell>
          <cell r="J133">
            <v>0.89228678349187696</v>
          </cell>
          <cell r="K133">
            <v>0.46753188846356009</v>
          </cell>
          <cell r="L133">
            <v>1.3261941257631518E-4</v>
          </cell>
          <cell r="M133">
            <v>1.416090203795014E-4</v>
          </cell>
          <cell r="N133">
            <v>1.3320258979946146E-4</v>
          </cell>
          <cell r="O133">
            <v>1.331884007013517E-4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2.8528383291460999E-2</v>
          </cell>
          <cell r="E134">
            <v>3.44814196584423E-2</v>
          </cell>
          <cell r="F134"/>
          <cell r="G134"/>
          <cell r="H134"/>
          <cell r="I134">
            <v>2.9640370180057901E-8</v>
          </cell>
          <cell r="J134">
            <v>1.1023792270059801E-8</v>
          </cell>
          <cell r="K134">
            <v>6.9903042902295303E-8</v>
          </cell>
          <cell r="L134">
            <v>9.0204299028134806E-6</v>
          </cell>
          <cell r="M134">
            <v>1.55937235144018E-8</v>
          </cell>
          <cell r="N134">
            <v>4.2351319709819902E-8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2.8528383291460999E-2</v>
          </cell>
          <cell r="E135">
            <v>6.3009802949903299E-2</v>
          </cell>
          <cell r="F135">
            <v>6.3009802949903299E-2</v>
          </cell>
          <cell r="G135">
            <v>6.3009802949903299E-2</v>
          </cell>
          <cell r="H135">
            <v>6.3009802949903299E-2</v>
          </cell>
          <cell r="I135">
            <v>6.3009832590273498E-2</v>
          </cell>
          <cell r="J135">
            <v>6.3009843614065794E-2</v>
          </cell>
          <cell r="K135">
            <v>3.3015556110872299E-2</v>
          </cell>
          <cell r="L135">
            <v>9.1309971081659003E-6</v>
          </cell>
          <cell r="M135">
            <v>9.1465908316802997E-6</v>
          </cell>
          <cell r="N135">
            <v>9.18430195233482E-6</v>
          </cell>
          <cell r="O135">
            <v>9.1593017812100592E-6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55.994448744352276</v>
          </cell>
          <cell r="E136">
            <v>54.99040661140014</v>
          </cell>
          <cell r="F136">
            <v>56.345145696420737</v>
          </cell>
          <cell r="G136">
            <v>63.610224827928526</v>
          </cell>
          <cell r="H136">
            <v>72.71319872457363</v>
          </cell>
          <cell r="I136">
            <v>88.133799239311088</v>
          </cell>
          <cell r="J136">
            <v>90.401643335447233</v>
          </cell>
          <cell r="K136">
            <v>95.20312202620282</v>
          </cell>
          <cell r="L136">
            <v>95.34851022468645</v>
          </cell>
          <cell r="M136">
            <v>97.955443678927026</v>
          </cell>
          <cell r="N136">
            <v>99.164314870670808</v>
          </cell>
          <cell r="O136">
            <v>99.286456396367214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14.207091365199533</v>
          </cell>
          <cell r="E137">
            <v>14.785227455692722</v>
          </cell>
          <cell r="F137">
            <v>14.718630486366161</v>
          </cell>
          <cell r="G137">
            <v>15.938025741440642</v>
          </cell>
          <cell r="H137">
            <v>17.020386264687577</v>
          </cell>
          <cell r="I137">
            <v>19.514212554578599</v>
          </cell>
          <cell r="J137">
            <v>19.743227580048256</v>
          </cell>
          <cell r="K137">
            <v>20.719687719196067</v>
          </cell>
          <cell r="L137">
            <v>20.939891736037186</v>
          </cell>
          <cell r="M137">
            <v>21.143236572284916</v>
          </cell>
          <cell r="N137">
            <v>21.052658670400874</v>
          </cell>
          <cell r="O137">
            <v>20.81472317947566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16.239825451104309</v>
          </cell>
          <cell r="E138">
            <v>12.976827644566058</v>
          </cell>
          <cell r="F138">
            <v>13.458193749934175</v>
          </cell>
          <cell r="G138">
            <v>16.094342608257932</v>
          </cell>
          <cell r="H138">
            <v>18.353717057755656</v>
          </cell>
          <cell r="I138">
            <v>23.117537383174035</v>
          </cell>
          <cell r="J138">
            <v>24.167028972014624</v>
          </cell>
          <cell r="K138">
            <v>25.120403774909168</v>
          </cell>
          <cell r="L138">
            <v>25.200642821984687</v>
          </cell>
          <cell r="M138">
            <v>26.35590860670748</v>
          </cell>
          <cell r="N138">
            <v>26.418803303526687</v>
          </cell>
          <cell r="O138">
            <v>26.547246014733936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9.9332870244316638</v>
          </cell>
          <cell r="E139">
            <v>14.690753736819701</v>
          </cell>
          <cell r="F139">
            <v>15.205182674905824</v>
          </cell>
          <cell r="G139">
            <v>16.991270414142253</v>
          </cell>
          <cell r="H139">
            <v>20.22631893982604</v>
          </cell>
          <cell r="I139">
            <v>24.384108841694079</v>
          </cell>
          <cell r="J139">
            <v>24.89208624070951</v>
          </cell>
          <cell r="K139">
            <v>26.393139839313875</v>
          </cell>
          <cell r="L139">
            <v>26.082450944405348</v>
          </cell>
          <cell r="M139">
            <v>26.377137976778865</v>
          </cell>
          <cell r="N139">
            <v>27.564091500219543</v>
          </cell>
          <cell r="O139">
            <v>27.375527832593136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15.614251587309912</v>
          </cell>
          <cell r="E140">
            <v>12.537600015476606</v>
          </cell>
          <cell r="F140">
            <v>12.963143217837873</v>
          </cell>
          <cell r="G140">
            <v>14.586587356794009</v>
          </cell>
          <cell r="H140">
            <v>17.1127787324791</v>
          </cell>
          <cell r="I140">
            <v>21.117943577297044</v>
          </cell>
          <cell r="J140">
            <v>21.599301906500848</v>
          </cell>
          <cell r="K140">
            <v>22.969897379890401</v>
          </cell>
          <cell r="L140">
            <v>23.125528200845</v>
          </cell>
          <cell r="M140">
            <v>24.079167406761158</v>
          </cell>
          <cell r="N140">
            <v>24.128767264732531</v>
          </cell>
          <cell r="O140">
            <v>24.548967354544271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5.5539012565523382</v>
          </cell>
          <cell r="E141">
            <v>6.0159360342167751</v>
          </cell>
          <cell r="F141">
            <v>6.0159360876882486</v>
          </cell>
          <cell r="G141">
            <v>6.0159359234937462</v>
          </cell>
          <cell r="H141">
            <v>6.0159357582470552</v>
          </cell>
          <cell r="I141">
            <v>6.0159359081621835</v>
          </cell>
          <cell r="J141">
            <v>8.8461590477311649</v>
          </cell>
          <cell r="K141">
            <v>8.9216637678938469</v>
          </cell>
          <cell r="L141">
            <v>8.9216635373604731</v>
          </cell>
          <cell r="M141">
            <v>8.921665735756747</v>
          </cell>
          <cell r="N141">
            <v>8.9216676627435128</v>
          </cell>
          <cell r="O141">
            <v>8.9216710702963127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5.5539012565523382</v>
          </cell>
          <cell r="E142">
            <v>6.0159360342167751</v>
          </cell>
          <cell r="F142">
            <v>6.0159360876882486</v>
          </cell>
          <cell r="G142">
            <v>6.0159359234937462</v>
          </cell>
          <cell r="H142">
            <v>6.0159357582470552</v>
          </cell>
          <cell r="I142">
            <v>6.0159359081621835</v>
          </cell>
          <cell r="J142">
            <v>8.8461590477311649</v>
          </cell>
          <cell r="K142">
            <v>8.9216637678938469</v>
          </cell>
          <cell r="L142">
            <v>8.9216635373604731</v>
          </cell>
          <cell r="M142">
            <v>8.921665735756747</v>
          </cell>
          <cell r="N142">
            <v>8.9216676627435128</v>
          </cell>
          <cell r="O142">
            <v>8.9216710702963127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5.6100012692447843</v>
          </cell>
          <cell r="E143">
            <v>6.0767030648654261</v>
          </cell>
          <cell r="F143">
            <v>6.0767031188770195</v>
          </cell>
          <cell r="G143">
            <v>6.076702953023986</v>
          </cell>
          <cell r="H143">
            <v>6.0767027861081386</v>
          </cell>
          <cell r="I143">
            <v>6.0767029375375587</v>
          </cell>
          <cell r="J143">
            <v>8.9355141896274439</v>
          </cell>
          <cell r="K143">
            <v>9.0117815837311639</v>
          </cell>
          <cell r="L143">
            <v>9.0117813508691533</v>
          </cell>
          <cell r="M143">
            <v>9.0117835714714651</v>
          </cell>
          <cell r="N143">
            <v>9.0117855179227462</v>
          </cell>
          <cell r="O143">
            <v>9.0117889598952647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/>
          <cell r="E144">
            <v>1.2169310857829099E-8</v>
          </cell>
          <cell r="F144">
            <v>2.04864792261896E-8</v>
          </cell>
          <cell r="G144">
            <v>3.7661137965622903E-8</v>
          </cell>
          <cell r="H144">
            <v>0.55741506707384503</v>
          </cell>
          <cell r="I144">
            <v>0.11431887757199199</v>
          </cell>
          <cell r="J144">
            <v>0.22360482538221901</v>
          </cell>
          <cell r="K144">
            <v>0.55741500599173699</v>
          </cell>
          <cell r="L144">
            <v>0.126379681091876</v>
          </cell>
          <cell r="M144">
            <v>0.21154398631197399</v>
          </cell>
          <cell r="N144">
            <v>0.49874873001089598</v>
          </cell>
          <cell r="O144">
            <v>0.18504599524523399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0.84970025293020501</v>
          </cell>
          <cell r="E145">
            <v>0.84970026509951591</v>
          </cell>
          <cell r="F145">
            <v>0.84970028558599509</v>
          </cell>
          <cell r="G145">
            <v>0.84970032324713307</v>
          </cell>
          <cell r="H145">
            <v>0.777771734838683</v>
          </cell>
          <cell r="I145">
            <v>0.67173397944415902</v>
          </cell>
          <cell r="J145">
            <v>0.89533877002805495</v>
          </cell>
          <cell r="K145">
            <v>0.89533870894594703</v>
          </cell>
          <cell r="L145">
            <v>0.89533845703035697</v>
          </cell>
          <cell r="M145">
            <v>0.89533867339558704</v>
          </cell>
          <cell r="N145">
            <v>0.89533872624312105</v>
          </cell>
          <cell r="O145">
            <v>0.89533871156810296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5.6204513000989052E-6</v>
          </cell>
          <cell r="E146">
            <v>4.4502662104766403E-6</v>
          </cell>
          <cell r="F146">
            <v>0.14511235233917405</v>
          </cell>
          <cell r="G146">
            <v>0.14160596699202779</v>
          </cell>
          <cell r="H146">
            <v>9.856573676789071E-2</v>
          </cell>
          <cell r="I146">
            <v>1.1396070501477806</v>
          </cell>
          <cell r="J146">
            <v>1.2748964781341303</v>
          </cell>
          <cell r="K146">
            <v>0.87762023184505167</v>
          </cell>
          <cell r="L146">
            <v>3.2423200710520459</v>
          </cell>
          <cell r="M146">
            <v>1.8604931486375893</v>
          </cell>
          <cell r="N146">
            <v>2.6755191567594934</v>
          </cell>
          <cell r="O146">
            <v>3.2581547493339089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7.6757542610222145E-6</v>
          </cell>
          <cell r="E147">
            <v>4.4018716047611151E-6</v>
          </cell>
          <cell r="F147">
            <v>0.18728312440106037</v>
          </cell>
          <cell r="G147">
            <v>0.17703829506610219</v>
          </cell>
          <cell r="H147">
            <v>0.11950164980926822</v>
          </cell>
          <cell r="I147">
            <v>1.3407965080662463</v>
          </cell>
          <cell r="J147">
            <v>1.4571056444764037</v>
          </cell>
          <cell r="K147">
            <v>0.97521243162541749</v>
          </cell>
          <cell r="L147">
            <v>3.6027341151534085</v>
          </cell>
          <cell r="M147">
            <v>2.0673447751349139</v>
          </cell>
          <cell r="N147">
            <v>2.9729634515116143</v>
          </cell>
          <cell r="O147">
            <v>3.6203471672429584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4.8089237134994099E-4</v>
          </cell>
          <cell r="E148">
            <v>0.16683758388738801</v>
          </cell>
          <cell r="F148">
            <v>1.53081281249021E-2</v>
          </cell>
          <cell r="G148">
            <v>0.23878752897538999</v>
          </cell>
          <cell r="H148">
            <v>7.8603936854943698E-2</v>
          </cell>
          <cell r="I148">
            <v>0.14137413242010699</v>
          </cell>
          <cell r="J148">
            <v>0.13254239751843599</v>
          </cell>
          <cell r="K148">
            <v>0.116536793206961</v>
          </cell>
          <cell r="L148">
            <v>0.155020585608659</v>
          </cell>
          <cell r="M148">
            <v>0.139428263776782</v>
          </cell>
          <cell r="N148">
            <v>0.171278410302597</v>
          </cell>
          <cell r="O148">
            <v>0.122078499417411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4.8089237134994099E-4</v>
          </cell>
          <cell r="E149">
            <v>0.16731819469690845</v>
          </cell>
          <cell r="F149">
            <v>0.18262597586036597</v>
          </cell>
          <cell r="G149">
            <v>0.42141361577887521</v>
          </cell>
          <cell r="H149">
            <v>0.41830058070762943</v>
          </cell>
          <cell r="I149">
            <v>0.41655027549912937</v>
          </cell>
          <cell r="J149">
            <v>0.35251947435333314</v>
          </cell>
          <cell r="K149">
            <v>0.39044922841147578</v>
          </cell>
          <cell r="L149">
            <v>0.40825391693496138</v>
          </cell>
          <cell r="M149">
            <v>0.41097701527364627</v>
          </cell>
          <cell r="N149">
            <v>0.43721332699511162</v>
          </cell>
          <cell r="O149">
            <v>0.43277748410520117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0.61393595154723535</v>
          </cell>
          <cell r="E150">
            <v>1.686364885333842</v>
          </cell>
          <cell r="F150">
            <v>2.0078781735814539</v>
          </cell>
          <cell r="G150">
            <v>2.2175370175988567</v>
          </cell>
          <cell r="H150">
            <v>2.3258314972982732</v>
          </cell>
          <cell r="I150">
            <v>14.542256145631285</v>
          </cell>
          <cell r="J150">
            <v>14.801101735842559</v>
          </cell>
          <cell r="K150">
            <v>14.684050356822333</v>
          </cell>
          <cell r="L150">
            <v>14.350947959774796</v>
          </cell>
          <cell r="M150">
            <v>15.284013706436992</v>
          </cell>
          <cell r="N150">
            <v>17.220278785907933</v>
          </cell>
          <cell r="O150">
            <v>17.130343826887479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2.2256877342247301</v>
          </cell>
          <cell r="E151">
            <v>1.6080905685712699</v>
          </cell>
          <cell r="F151">
            <v>1.9281036210655735</v>
          </cell>
          <cell r="G151">
            <v>2.1714042192227199</v>
          </cell>
          <cell r="H151">
            <v>2.2860718471548656</v>
          </cell>
          <cell r="I151">
            <v>13.03539964489349</v>
          </cell>
          <cell r="J151">
            <v>13.635781478403167</v>
          </cell>
          <cell r="K151">
            <v>14.900916412785305</v>
          </cell>
          <cell r="L151">
            <v>14.448991712101758</v>
          </cell>
          <cell r="M151">
            <v>16.079811997344567</v>
          </cell>
          <cell r="N151">
            <v>16.898963494936137</v>
          </cell>
          <cell r="O151">
            <v>16.889222701321462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3.2944550540905571</v>
          </cell>
          <cell r="F152">
            <v>3.9359817946470255</v>
          </cell>
          <cell r="G152">
            <v>4.3889412368215774</v>
          </cell>
          <cell r="H152">
            <v>4.6119033444531361</v>
          </cell>
          <cell r="I152">
            <v>27.577655790524766</v>
          </cell>
          <cell r="J152">
            <v>28.436883214245725</v>
          </cell>
          <cell r="K152">
            <v>29.584966769607647</v>
          </cell>
          <cell r="L152">
            <v>28.799939671876558</v>
          </cell>
          <cell r="M152">
            <v>31.363825703781561</v>
          </cell>
          <cell r="N152">
            <v>34.119242280844077</v>
          </cell>
          <cell r="O152">
            <v>34.019566528208934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688.79721654461798</v>
          </cell>
          <cell r="E153">
            <v>659.57573256940805</v>
          </cell>
          <cell r="F153">
            <v>601.81512709634899</v>
          </cell>
          <cell r="G153">
            <v>537.13830549101499</v>
          </cell>
          <cell r="H153">
            <v>398.64586376134298</v>
          </cell>
          <cell r="I153">
            <v>233.59453876594901</v>
          </cell>
          <cell r="J153">
            <v>116.59592679238</v>
          </cell>
          <cell r="L153">
            <v>4.9969763107769703E-2</v>
          </cell>
          <cell r="M153">
            <v>6.3201919498617906E-2</v>
          </cell>
          <cell r="N153">
            <v>5.4564177551754702E-4</v>
          </cell>
          <cell r="O153">
            <v>4.80277822941808E-4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9.1898711032185609</v>
          </cell>
          <cell r="E154">
            <v>8.8000006671501527</v>
          </cell>
          <cell r="F154">
            <v>8.0293641528532778</v>
          </cell>
          <cell r="G154">
            <v>7.1665070035943961</v>
          </cell>
          <cell r="H154">
            <v>5.5809316262328412</v>
          </cell>
          <cell r="I154">
            <v>3.3788274672203058</v>
          </cell>
          <cell r="J154">
            <v>1.817842671807828</v>
          </cell>
          <cell r="K154">
            <v>0.26223178351388282</v>
          </cell>
          <cell r="L154">
            <v>0.26311608792812036</v>
          </cell>
          <cell r="M154">
            <v>0.26330104937388193</v>
          </cell>
          <cell r="N154">
            <v>0.26246697594841362</v>
          </cell>
          <cell r="O154">
            <v>0.26305111592502883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9.3459595189229141</v>
          </cell>
          <cell r="E155">
            <v>8.9494671990421644</v>
          </cell>
          <cell r="F155">
            <v>8.1657412089056827</v>
          </cell>
          <cell r="G155">
            <v>7.28817239472205</v>
          </cell>
          <cell r="H155">
            <v>5.4090347864497028</v>
          </cell>
          <cell r="I155">
            <v>3.1695324120210171</v>
          </cell>
          <cell r="J155">
            <v>1.5820342848355455</v>
          </cell>
          <cell r="L155">
            <v>6.780157816522358E-4</v>
          </cell>
          <cell r="M155">
            <v>8.5755657392968664E-4</v>
          </cell>
          <cell r="N155">
            <v>7.4035519066152995E-6</v>
          </cell>
          <cell r="O155">
            <v>6.5166597414085191E-6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/>
          <cell r="G156">
            <v>5.6525508947518019E-5</v>
          </cell>
          <cell r="H156">
            <v>0.26668802519899598</v>
          </cell>
          <cell r="I156">
            <v>0.26668815792465389</v>
          </cell>
          <cell r="J156">
            <v>0.26668834445913864</v>
          </cell>
          <cell r="K156">
            <v>0.26668865240678197</v>
          </cell>
          <cell r="L156">
            <v>0.26690705466534764</v>
          </cell>
          <cell r="M156">
            <v>0.26691561685789128</v>
          </cell>
          <cell r="N156">
            <v>0.26691752985753708</v>
          </cell>
          <cell r="O156">
            <v>0.26751247824561603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3.632265445206901E-5</v>
          </cell>
          <cell r="G157">
            <v>4.952314706036367E-5</v>
          </cell>
          <cell r="H157">
            <v>5.0086792868377702E-4</v>
          </cell>
          <cell r="I157">
            <v>0.37424707328560497</v>
          </cell>
          <cell r="J157">
            <v>0.44568102238681512</v>
          </cell>
          <cell r="K157">
            <v>0.43713023766290443</v>
          </cell>
          <cell r="L157">
            <v>0.49755501782495881</v>
          </cell>
          <cell r="M157">
            <v>0.52907939394623771</v>
          </cell>
          <cell r="N157">
            <v>0.51128436854850301</v>
          </cell>
          <cell r="O157">
            <v>0.4731313867498963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3.672079185483279E-5</v>
          </cell>
          <cell r="G158">
            <v>4.8958062356421297E-5</v>
          </cell>
          <cell r="H158">
            <v>5.0197994827632872E-4</v>
          </cell>
          <cell r="I158">
            <v>0.37426713897332359</v>
          </cell>
          <cell r="J158">
            <v>0.44570189480863209</v>
          </cell>
          <cell r="K158">
            <v>0.43715026437219062</v>
          </cell>
          <cell r="L158">
            <v>0.49757838584076769</v>
          </cell>
          <cell r="M158">
            <v>0.52910503888587457</v>
          </cell>
          <cell r="N158">
            <v>0.51130782256845986</v>
          </cell>
          <cell r="O158">
            <v>0.47316058505564174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3.3862885157176999E-6</v>
          </cell>
          <cell r="E159">
            <v>1.55536969680906E-6</v>
          </cell>
          <cell r="F159">
            <v>1.10269811770889E-5</v>
          </cell>
          <cell r="G159">
            <v>7.7881564138140101E-6</v>
          </cell>
          <cell r="H159">
            <v>1.16666342759961E-4</v>
          </cell>
          <cell r="I159">
            <v>5.0420318348365099E-2</v>
          </cell>
          <cell r="J159">
            <v>3.1794060913487498E-5</v>
          </cell>
          <cell r="K159">
            <v>4.8696517165345101E-4</v>
          </cell>
          <cell r="L159">
            <v>4.2250295694968298E-2</v>
          </cell>
          <cell r="M159">
            <v>7.7922124910869001E-3</v>
          </cell>
          <cell r="N159">
            <v>1.38222730378743E-2</v>
          </cell>
          <cell r="O159">
            <v>2.89282477551005E-2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3.3862885157176999E-6</v>
          </cell>
          <cell r="E160">
            <v>-1.2423334768340944E-7</v>
          </cell>
          <cell r="F160">
            <v>1.0217025619014401E-5</v>
          </cell>
          <cell r="G160">
            <v>1.425665218051315E-5</v>
          </cell>
          <cell r="H160">
            <v>1.2637681836190302E-4</v>
          </cell>
          <cell r="I160">
            <v>5.0536465030598242E-2</v>
          </cell>
          <cell r="J160">
            <v>5.0533411099139336E-2</v>
          </cell>
          <cell r="K160">
            <v>5.0873723539987439E-2</v>
          </cell>
          <cell r="L160">
            <v>5.0446452212204555E-2</v>
          </cell>
          <cell r="M160">
            <v>5.0445408648175961E-2</v>
          </cell>
          <cell r="N160">
            <v>5.044526220462428E-2</v>
          </cell>
          <cell r="O160">
            <v>5.0447322295816097E-2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2.1049793836082208E-5</v>
          </cell>
          <cell r="E161">
            <v>9.4832530515977557E-4</v>
          </cell>
          <cell r="F161">
            <v>9.4735007427990722E-4</v>
          </cell>
          <cell r="G161">
            <v>9.3946417733136941E-4</v>
          </cell>
          <cell r="H161">
            <v>9.433133283129017E-4</v>
          </cell>
          <cell r="I161">
            <v>9.4275875911097409E-4</v>
          </cell>
          <cell r="J161">
            <v>9.4221748133340095E-4</v>
          </cell>
          <cell r="K161">
            <v>6.3886535190350662E-4</v>
          </cell>
          <cell r="L161">
            <v>7.5178503595095913E-5</v>
          </cell>
          <cell r="M161">
            <v>8.4237013273988259E-5</v>
          </cell>
          <cell r="N161">
            <v>7.6192572092672516E-5</v>
          </cell>
          <cell r="O161">
            <v>7.6968174782695206E-5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2.1049793836082208E-5</v>
          </cell>
          <cell r="E162">
            <v>9.4832530515977557E-4</v>
          </cell>
          <cell r="F162">
            <v>9.4735007427990722E-4</v>
          </cell>
          <cell r="G162">
            <v>9.3946417733136941E-4</v>
          </cell>
          <cell r="H162">
            <v>9.433133283129017E-4</v>
          </cell>
          <cell r="I162">
            <v>9.4275875911097409E-4</v>
          </cell>
          <cell r="J162">
            <v>9.4221748133340095E-4</v>
          </cell>
          <cell r="K162">
            <v>6.3886535190350662E-4</v>
          </cell>
          <cell r="L162">
            <v>7.5178503595095913E-5</v>
          </cell>
          <cell r="M162">
            <v>8.4237013273988259E-5</v>
          </cell>
          <cell r="N162">
            <v>7.6192572092672516E-5</v>
          </cell>
          <cell r="O162">
            <v>7.6968174782695206E-5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2.4347351085257299E-7</v>
          </cell>
          <cell r="E163">
            <v>6.5881369873551005E-5</v>
          </cell>
          <cell r="F163"/>
          <cell r="G163"/>
          <cell r="H163"/>
          <cell r="I163">
            <v>1.26193837224451E-8</v>
          </cell>
          <cell r="J163"/>
          <cell r="K163">
            <v>5.6727271319244798E-8</v>
          </cell>
          <cell r="L163">
            <v>4.9981151344092403E-6</v>
          </cell>
          <cell r="M163">
            <v>1.7518061870941999E-8</v>
          </cell>
          <cell r="N163">
            <v>6.4414556966366802E-8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2.4347351085257299E-7</v>
          </cell>
          <cell r="E164">
            <v>6.6124843384403594E-5</v>
          </cell>
          <cell r="F164">
            <v>6.6124843384403594E-5</v>
          </cell>
          <cell r="G164">
            <v>6.6124843384403594E-5</v>
          </cell>
          <cell r="H164">
            <v>6.6124843384403594E-5</v>
          </cell>
          <cell r="I164">
            <v>6.61374627681261E-5</v>
          </cell>
          <cell r="J164">
            <v>6.61374627681261E-5</v>
          </cell>
          <cell r="K164">
            <v>4.4613404575331903E-5</v>
          </cell>
          <cell r="L164">
            <v>5.0674617894509302E-6</v>
          </cell>
          <cell r="M164">
            <v>5.0849798513218703E-6</v>
          </cell>
          <cell r="N164">
            <v>5.1474188441481302E-6</v>
          </cell>
          <cell r="O164">
            <v>5.1367750245657898E-6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6.3437260901709155E-5</v>
          </cell>
          <cell r="G165">
            <v>5.0674850047912048E-5</v>
          </cell>
          <cell r="H165">
            <v>5.8247252557326086E-5</v>
          </cell>
          <cell r="I165">
            <v>6.3244165202479402E-5</v>
          </cell>
          <cell r="J165">
            <v>6.0614008857396546E-5</v>
          </cell>
          <cell r="K165">
            <v>6.4215610039146322E-5</v>
          </cell>
          <cell r="L165">
            <v>1.0381838728928147E-4</v>
          </cell>
          <cell r="M165">
            <v>1.169479141866319E-4</v>
          </cell>
          <cell r="N165">
            <v>1.6267925252619564</v>
          </cell>
          <cell r="O165">
            <v>2.254704411777622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6.3437260901709155E-5</v>
          </cell>
          <cell r="G166">
            <v>5.0674850047912048E-5</v>
          </cell>
          <cell r="H166">
            <v>5.8247252557326086E-5</v>
          </cell>
          <cell r="I166">
            <v>6.3244165202479402E-5</v>
          </cell>
          <cell r="J166">
            <v>6.0614008857396546E-5</v>
          </cell>
          <cell r="K166">
            <v>6.4215610039146322E-5</v>
          </cell>
          <cell r="L166">
            <v>1.0381838728928147E-4</v>
          </cell>
          <cell r="M166">
            <v>1.169479141866319E-4</v>
          </cell>
          <cell r="N166">
            <v>1.6267925252619564</v>
          </cell>
          <cell r="O166">
            <v>2.254704411777622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/>
          <cell r="F167">
            <v>4.0918379943028396E-6</v>
          </cell>
          <cell r="G167"/>
          <cell r="H167"/>
          <cell r="I167"/>
          <cell r="J167">
            <v>1.1098058506683001E-8</v>
          </cell>
          <cell r="K167">
            <v>3.1806682787609602E-8</v>
          </cell>
          <cell r="L167">
            <v>4.05216403162357E-6</v>
          </cell>
          <cell r="M167">
            <v>4.92851980214359E-8</v>
          </cell>
          <cell r="N167">
            <v>0.135446732352798</v>
          </cell>
          <cell r="O167">
            <v>0.25270790922527903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/>
          <cell r="F168">
            <v>4.0918379943028396E-6</v>
          </cell>
          <cell r="G168">
            <v>4.0918379943028396E-6</v>
          </cell>
          <cell r="H168">
            <v>4.0918379943028396E-6</v>
          </cell>
          <cell r="I168">
            <v>4.0918379943028396E-6</v>
          </cell>
          <cell r="J168">
            <v>4.1029360528095298E-6</v>
          </cell>
          <cell r="K168">
            <v>3.9587115402326849E-6</v>
          </cell>
          <cell r="L168">
            <v>8.1869067672207097E-6</v>
          </cell>
          <cell r="M168">
            <v>8.10737089817437E-6</v>
          </cell>
          <cell r="N168">
            <v>0.13545496854476299</v>
          </cell>
          <cell r="O168">
            <v>0.38816287777004099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1.9496475381644562E-5</v>
          </cell>
          <cell r="E169">
            <v>3.0726973310979373E-4</v>
          </cell>
          <cell r="F169">
            <v>3.0650507873117695E-4</v>
          </cell>
          <cell r="G169">
            <v>2.9853451028020338E-4</v>
          </cell>
          <cell r="H169">
            <v>3.0234502021972621E-4</v>
          </cell>
          <cell r="I169">
            <v>3.0174467165924868E-4</v>
          </cell>
          <cell r="J169">
            <v>3.0119360469897899E-4</v>
          </cell>
          <cell r="K169">
            <v>2.0709544481040554E-4</v>
          </cell>
          <cell r="L169">
            <v>6.6042159615484704E-5</v>
          </cell>
          <cell r="M169">
            <v>7.5110963193351294E-5</v>
          </cell>
          <cell r="N169">
            <v>6.7229817539346865E-5</v>
          </cell>
          <cell r="O169">
            <v>6.8178024581020159E-5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1.9496475381644562E-5</v>
          </cell>
          <cell r="E170">
            <v>3.0726973310979373E-4</v>
          </cell>
          <cell r="F170">
            <v>3.0650507873117695E-4</v>
          </cell>
          <cell r="G170">
            <v>2.9853451028020338E-4</v>
          </cell>
          <cell r="H170">
            <v>3.0234502021972621E-4</v>
          </cell>
          <cell r="I170">
            <v>3.0174467165924868E-4</v>
          </cell>
          <cell r="J170">
            <v>3.0119360469897899E-4</v>
          </cell>
          <cell r="K170">
            <v>2.0709544481040554E-4</v>
          </cell>
          <cell r="L170">
            <v>6.6042159615484704E-5</v>
          </cell>
          <cell r="M170">
            <v>7.5110963193351294E-5</v>
          </cell>
          <cell r="N170">
            <v>6.7229817539346865E-5</v>
          </cell>
          <cell r="O170">
            <v>6.8178024581020159E-5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1.3346704252791199E-7</v>
          </cell>
          <cell r="E171">
            <v>2.0724117196624001E-5</v>
          </cell>
          <cell r="F171"/>
          <cell r="G171"/>
          <cell r="H171"/>
          <cell r="I171">
            <v>1.27324200873051E-8</v>
          </cell>
          <cell r="J171"/>
          <cell r="K171">
            <v>7.85825656687036E-8</v>
          </cell>
          <cell r="L171">
            <v>4.3297578101015699E-6</v>
          </cell>
          <cell r="M171">
            <v>1.81260749939789E-8</v>
          </cell>
          <cell r="N171">
            <v>7.6229945258005403E-8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1.3346704252791199E-7</v>
          </cell>
          <cell r="E172">
            <v>2.08575842391519E-5</v>
          </cell>
          <cell r="F172">
            <v>2.08575842391519E-5</v>
          </cell>
          <cell r="G172">
            <v>2.08575842391519E-5</v>
          </cell>
          <cell r="H172">
            <v>2.08575842391519E-5</v>
          </cell>
          <cell r="I172">
            <v>2.0870316659239301E-5</v>
          </cell>
          <cell r="J172">
            <v>2.0870316659239301E-5</v>
          </cell>
          <cell r="K172">
            <v>1.41228434413996E-5</v>
          </cell>
          <cell r="L172">
            <v>4.4210727958575798E-6</v>
          </cell>
          <cell r="M172">
            <v>4.4391988708515596E-6</v>
          </cell>
          <cell r="N172">
            <v>4.5134355561299498E-6</v>
          </cell>
          <cell r="O172">
            <v>4.5026963960222602E-6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28.619769200520249</v>
          </cell>
          <cell r="E173">
            <v>23.917353366536894</v>
          </cell>
          <cell r="F173">
            <v>29.524686363705094</v>
          </cell>
          <cell r="G173">
            <v>19.592994133612684</v>
          </cell>
          <cell r="H173">
            <v>9.6593819598366988</v>
          </cell>
          <cell r="I173">
            <v>7.4821190556721051</v>
          </cell>
          <cell r="J173">
            <v>3.4135978166276142</v>
          </cell>
          <cell r="K173">
            <v>2.3441898850023408</v>
          </cell>
          <cell r="L173">
            <v>0.72737822337504709</v>
          </cell>
          <cell r="M173">
            <v>0.71581746988288752</v>
          </cell>
          <cell r="N173">
            <v>0.65284258193213318</v>
          </cell>
          <cell r="O173">
            <v>0.6245019940285651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2005.15317211706</v>
          </cell>
          <cell r="E174">
            <v>1674.22789074911</v>
          </cell>
          <cell r="F174">
            <v>2064.0366609381099</v>
          </cell>
          <cell r="G174">
            <v>1366.73929349992</v>
          </cell>
          <cell r="H174">
            <v>672.34012612228298</v>
          </cell>
          <cell r="I174">
            <v>519.66226057210201</v>
          </cell>
          <cell r="J174">
            <v>236.57444597583699</v>
          </cell>
          <cell r="K174">
            <v>162.10978059868901</v>
          </cell>
          <cell r="L174">
            <v>50.301012284879498</v>
          </cell>
          <cell r="M174">
            <v>49.501541549100097</v>
          </cell>
          <cell r="N174">
            <v>45.146584924537301</v>
          </cell>
          <cell r="O174">
            <v>43.186723858469897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35.552361207749328</v>
          </cell>
          <cell r="E175">
            <v>29.684891679948763</v>
          </cell>
          <cell r="F175">
            <v>36.596394697484229</v>
          </cell>
          <cell r="G175">
            <v>24.232966196807009</v>
          </cell>
          <cell r="H175">
            <v>11.92092422202632</v>
          </cell>
          <cell r="I175">
            <v>9.2138698682996782</v>
          </cell>
          <cell r="J175">
            <v>4.1945823754580971</v>
          </cell>
          <cell r="K175">
            <v>2.8742868900476752</v>
          </cell>
          <cell r="L175">
            <v>0.89186191994467157</v>
          </cell>
          <cell r="M175">
            <v>0.8776869068989378</v>
          </cell>
          <cell r="N175">
            <v>0.80047136391023654</v>
          </cell>
          <cell r="O175">
            <v>0.76572205422818995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1.05766560267568E-5</v>
          </cell>
          <cell r="F176">
            <v>5.4162871534204397E-2</v>
          </cell>
          <cell r="G176">
            <v>4.2026528221442596E-6</v>
          </cell>
          <cell r="H176">
            <v>0.150447965043465</v>
          </cell>
          <cell r="I176">
            <v>0.31499228818682601</v>
          </cell>
          <cell r="J176">
            <v>3.8344369204669203E-6</v>
          </cell>
          <cell r="K176">
            <v>1.2524269609394999E-5</v>
          </cell>
          <cell r="L176">
            <v>2.2044139189005999E-2</v>
          </cell>
          <cell r="M176">
            <v>3.6225186951859001E-2</v>
          </cell>
          <cell r="N176">
            <v>1.69736799328664E-3</v>
          </cell>
          <cell r="O176">
            <v>1.8871889705622001E-2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1.5565915370238008</v>
          </cell>
          <cell r="F177">
            <v>1.6107530695628056</v>
          </cell>
          <cell r="G177">
            <v>1.5386275158463425</v>
          </cell>
          <cell r="H177">
            <v>0.58957324274592082</v>
          </cell>
          <cell r="I177">
            <v>0.47681291274223186</v>
          </cell>
          <cell r="J177">
            <v>0.25522356571618798</v>
          </cell>
          <cell r="K177">
            <v>0.185029276314673</v>
          </cell>
          <cell r="L177">
            <v>5.0482997461969104E-2</v>
          </cell>
          <cell r="M177">
            <v>5.827398971360942E-2</v>
          </cell>
          <cell r="N177">
            <v>5.2969843334659289E-2</v>
          </cell>
          <cell r="O177">
            <v>5.6783794240000011E-2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2.1538280769184414E-2</v>
          </cell>
          <cell r="F178">
            <v>5.6517405669022549E-3</v>
          </cell>
          <cell r="G178">
            <v>1.8479862539826773E-2</v>
          </cell>
          <cell r="H178">
            <v>1.1485451106073082E-2</v>
          </cell>
          <cell r="I178">
            <v>7.1595892754365995E-2</v>
          </cell>
          <cell r="J178">
            <v>5.8460186934905019E-2</v>
          </cell>
          <cell r="K178">
            <v>7.409638633040834E-2</v>
          </cell>
          <cell r="L178">
            <v>1.2165306597442995E-3</v>
          </cell>
          <cell r="M178">
            <v>7.4021768185119372E-4</v>
          </cell>
          <cell r="N178">
            <v>8.1932816276735997E-5</v>
          </cell>
          <cell r="O178">
            <v>1.0280557441606671E-3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2.1538280769184414E-2</v>
          </cell>
          <cell r="F179">
            <v>5.6517405669022549E-3</v>
          </cell>
          <cell r="G179">
            <v>1.8479862539826773E-2</v>
          </cell>
          <cell r="H179">
            <v>1.1485451106073082E-2</v>
          </cell>
          <cell r="I179">
            <v>7.1595892754365995E-2</v>
          </cell>
          <cell r="J179">
            <v>5.8460186934905019E-2</v>
          </cell>
          <cell r="K179">
            <v>7.409638633040834E-2</v>
          </cell>
          <cell r="L179">
            <v>1.2165306597442995E-3</v>
          </cell>
          <cell r="M179">
            <v>7.4021768185119372E-4</v>
          </cell>
          <cell r="N179">
            <v>8.1932816276735997E-5</v>
          </cell>
          <cell r="O179">
            <v>1.0280557441606671E-3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3.1380365570837401E-3</v>
          </cell>
          <cell r="F180">
            <v>3.28294679111248E-6</v>
          </cell>
          <cell r="G180">
            <v>2.4694792033249198E-5</v>
          </cell>
          <cell r="H180">
            <v>4.5913742721930601E-5</v>
          </cell>
          <cell r="I180">
            <v>1.07634895823402E-2</v>
          </cell>
          <cell r="J180">
            <v>9.08589039462406E-7</v>
          </cell>
          <cell r="K180">
            <v>1.5043086421731099E-5</v>
          </cell>
          <cell r="L180">
            <v>2.4707362048647802E-7</v>
          </cell>
          <cell r="M180">
            <v>1.35119882738742E-4</v>
          </cell>
          <cell r="N180">
            <v>1.09569614240746E-6</v>
          </cell>
          <cell r="O180">
            <v>1.3733173713831201E-4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3.1380365570837401E-3</v>
          </cell>
          <cell r="F181">
            <v>3.1413195038748499E-3</v>
          </cell>
          <cell r="G181">
            <v>3.1660142959081001E-3</v>
          </cell>
          <cell r="H181">
            <v>1.68164505210552E-3</v>
          </cell>
          <cell r="I181">
            <v>1.08300894192412E-2</v>
          </cell>
          <cell r="J181">
            <v>1.08103119141016E-2</v>
          </cell>
          <cell r="K181">
            <v>1.0779441257801401E-2</v>
          </cell>
          <cell r="L181">
            <v>1.66993243197726E-3</v>
          </cell>
          <cell r="M181">
            <v>1.50410042780959E-4</v>
          </cell>
          <cell r="N181">
            <v>1.39048787180218E-4</v>
          </cell>
          <cell r="O181">
            <v>2.7354731601946099E-4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1.4011279835602513</v>
          </cell>
          <cell r="E182">
            <v>1.6077976733202903</v>
          </cell>
          <cell r="F182">
            <v>1.6077982734824883</v>
          </cell>
          <cell r="G182">
            <v>1.6077976910377236</v>
          </cell>
          <cell r="H182">
            <v>1.607797826033446</v>
          </cell>
          <cell r="I182">
            <v>1.6077978972751659</v>
          </cell>
          <cell r="J182">
            <v>1.6077984320787981</v>
          </cell>
          <cell r="K182">
            <v>1.6077983694249385</v>
          </cell>
          <cell r="L182">
            <v>1.6077979387100607</v>
          </cell>
          <cell r="M182">
            <v>1.6077986564683824</v>
          </cell>
          <cell r="N182">
            <v>1.6077990700365021</v>
          </cell>
          <cell r="O182">
            <v>1.6078000525228497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1.4011279835602513</v>
          </cell>
          <cell r="E183">
            <v>1.6077976733202903</v>
          </cell>
          <cell r="F183">
            <v>1.6077982734824883</v>
          </cell>
          <cell r="G183">
            <v>1.6077976910377236</v>
          </cell>
          <cell r="H183">
            <v>1.607797826033446</v>
          </cell>
          <cell r="I183">
            <v>1.6077978972751659</v>
          </cell>
          <cell r="J183">
            <v>1.6077984320787981</v>
          </cell>
          <cell r="K183">
            <v>1.6077983694249385</v>
          </cell>
          <cell r="L183">
            <v>1.6077979387100607</v>
          </cell>
          <cell r="M183">
            <v>1.6077986564683824</v>
          </cell>
          <cell r="N183">
            <v>1.6077990700365021</v>
          </cell>
          <cell r="O183">
            <v>1.6078000525228497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1.5568088706225027</v>
          </cell>
          <cell r="E184">
            <v>1.7864418592447675</v>
          </cell>
          <cell r="F184">
            <v>1.7864425260916545</v>
          </cell>
          <cell r="G184">
            <v>1.7864418789308032</v>
          </cell>
          <cell r="H184">
            <v>1.7864420289260512</v>
          </cell>
          <cell r="I184">
            <v>1.7864421080835153</v>
          </cell>
          <cell r="J184">
            <v>1.7864427023097762</v>
          </cell>
          <cell r="K184">
            <v>1.7864426326943759</v>
          </cell>
          <cell r="L184">
            <v>1.786442154122289</v>
          </cell>
          <cell r="M184">
            <v>1.7864429516315345</v>
          </cell>
          <cell r="N184">
            <v>1.7864434111516665</v>
          </cell>
          <cell r="O184">
            <v>1.7864445028031677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1.80597615899385E-7</v>
          </cell>
          <cell r="E185">
            <v>1.4709243009838301E-2</v>
          </cell>
          <cell r="F185">
            <v>8.8423943167221499E-8</v>
          </cell>
          <cell r="G185">
            <v>1.26583874662193E-7</v>
          </cell>
          <cell r="H185">
            <v>8.1072583281638202E-2</v>
          </cell>
          <cell r="I185">
            <v>3.3425764410790898E-2</v>
          </cell>
          <cell r="J185">
            <v>2.15304861021225E-4</v>
          </cell>
          <cell r="K185">
            <v>8.2576884410746398E-2</v>
          </cell>
          <cell r="L185">
            <v>2.5681474408514898E-2</v>
          </cell>
          <cell r="M185">
            <v>5.2932249865715103E-3</v>
          </cell>
          <cell r="N185">
            <v>7.6400199653975501E-2</v>
          </cell>
          <cell r="O185">
            <v>3.2903800624482102E-2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9.9699236717896503E-2</v>
          </cell>
          <cell r="E186">
            <v>0.11440846803872046</v>
          </cell>
          <cell r="F186">
            <v>0.114408322407606</v>
          </cell>
          <cell r="G186">
            <v>0.11440829844886609</v>
          </cell>
          <cell r="H186">
            <v>0.11446414603929546</v>
          </cell>
          <cell r="I186">
            <v>0.11449838016995242</v>
          </cell>
          <cell r="J186">
            <v>0.11471356960799452</v>
          </cell>
          <cell r="K186">
            <v>0.1162177940907002</v>
          </cell>
          <cell r="L186">
            <v>0.11358100315810096</v>
          </cell>
          <cell r="M186">
            <v>0.11355141889413722</v>
          </cell>
          <cell r="N186">
            <v>0.11385946481134808</v>
          </cell>
          <cell r="O186">
            <v>0.11459705248497952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9.4929813037178352E-5</v>
          </cell>
          <cell r="F187">
            <v>9.4342552515765235E-5</v>
          </cell>
          <cell r="G187">
            <v>8.578084060931418E-5</v>
          </cell>
          <cell r="H187">
            <v>8.9597065456264814E-5</v>
          </cell>
          <cell r="I187">
            <v>8.896420337412815E-5</v>
          </cell>
          <cell r="J187">
            <v>8.8410222372693883E-5</v>
          </cell>
          <cell r="K187">
            <v>6.9678289240662514E-5</v>
          </cell>
          <cell r="L187">
            <v>4.6492496077866782E-5</v>
          </cell>
          <cell r="M187">
            <v>5.5707461690430428E-5</v>
          </cell>
          <cell r="N187">
            <v>4.8904057919033716E-5</v>
          </cell>
          <cell r="O187">
            <v>5.0374032150044836E-5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9.4929813037178352E-5</v>
          </cell>
          <cell r="F188">
            <v>9.4342552515765235E-5</v>
          </cell>
          <cell r="G188">
            <v>8.578084060931418E-5</v>
          </cell>
          <cell r="H188">
            <v>8.9597065456264814E-5</v>
          </cell>
          <cell r="I188">
            <v>8.896420337412815E-5</v>
          </cell>
          <cell r="J188">
            <v>8.8410222372693883E-5</v>
          </cell>
          <cell r="K188">
            <v>6.9678289240662514E-5</v>
          </cell>
          <cell r="L188">
            <v>4.6492496077866782E-5</v>
          </cell>
          <cell r="M188">
            <v>5.5707461690430428E-5</v>
          </cell>
          <cell r="N188">
            <v>4.8904057919033716E-5</v>
          </cell>
          <cell r="O188">
            <v>5.0374032150044836E-5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5.7858365269229401E-6</v>
          </cell>
          <cell r="F189"/>
          <cell r="G189"/>
          <cell r="H189"/>
          <cell r="I189">
            <v>1.2984006354042801E-8</v>
          </cell>
          <cell r="J189"/>
          <cell r="K189">
            <v>3.1907968521378899E-7</v>
          </cell>
          <cell r="L189">
            <v>2.71954370846425E-6</v>
          </cell>
          <cell r="M189">
            <v>1.9959717319239102E-8</v>
          </cell>
          <cell r="N189">
            <v>1.4818877387970701E-7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5.7858365269229401E-6</v>
          </cell>
          <cell r="F190">
            <v>5.7858365269229401E-6</v>
          </cell>
          <cell r="G190">
            <v>5.7858365269229401E-6</v>
          </cell>
          <cell r="H190">
            <v>5.7858365269229401E-6</v>
          </cell>
          <cell r="I190">
            <v>5.7988205332769799E-6</v>
          </cell>
          <cell r="J190">
            <v>5.7988205332769799E-6</v>
          </cell>
          <cell r="K190">
            <v>4.2367097325386297E-6</v>
          </cell>
          <cell r="L190">
            <v>3.05160740003208E-6</v>
          </cell>
          <cell r="M190">
            <v>3.07156711735132E-6</v>
          </cell>
          <cell r="N190">
            <v>3.2177232454289702E-6</v>
          </cell>
          <cell r="O190">
            <v>3.20677188487699E-6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4.3310220511308442E-5</v>
          </cell>
          <cell r="F191">
            <v>4.2822425099941648E-5</v>
          </cell>
          <cell r="G191">
            <v>3.4227320850277969E-5</v>
          </cell>
          <cell r="H191">
            <v>3.8052556702331756E-5</v>
          </cell>
          <cell r="I191">
            <v>3.738795509726633E-5</v>
          </cell>
          <cell r="J191">
            <v>3.6825226249480306E-5</v>
          </cell>
          <cell r="K191">
            <v>4.3992690888639764E-5</v>
          </cell>
          <cell r="L191">
            <v>2.9403533570869901E-5</v>
          </cell>
          <cell r="M191">
            <v>3.8624274662934149E-5</v>
          </cell>
          <cell r="N191">
            <v>3.4781970842482352E-5</v>
          </cell>
          <cell r="O191">
            <v>3.6987968072366996E-5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4.3310220511308442E-5</v>
          </cell>
          <cell r="F192">
            <v>4.2822425099941648E-5</v>
          </cell>
          <cell r="G192">
            <v>3.4227320850277969E-5</v>
          </cell>
          <cell r="H192">
            <v>3.8052556702331756E-5</v>
          </cell>
          <cell r="I192">
            <v>3.738795509726633E-5</v>
          </cell>
          <cell r="J192">
            <v>3.6825226249480306E-5</v>
          </cell>
          <cell r="K192">
            <v>4.3992690888639764E-5</v>
          </cell>
          <cell r="L192">
            <v>2.9403533570869901E-5</v>
          </cell>
          <cell r="M192">
            <v>3.8624274662934149E-5</v>
          </cell>
          <cell r="N192">
            <v>3.4781970842482352E-5</v>
          </cell>
          <cell r="O192">
            <v>3.6987968072366996E-5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2.1407092411479898E-6</v>
          </cell>
          <cell r="F193"/>
          <cell r="G193"/>
          <cell r="H193"/>
          <cell r="I193">
            <v>1.2352895879665401E-8</v>
          </cell>
          <cell r="J193"/>
          <cell r="K193">
            <v>9.6359374290086394E-7</v>
          </cell>
          <cell r="L193">
            <v>8.64424603871771E-7</v>
          </cell>
          <cell r="M193">
            <v>2.1561339923843701E-8</v>
          </cell>
          <cell r="N193">
            <v>3.5813893308127498E-7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2.1407092411479898E-6</v>
          </cell>
          <cell r="F194">
            <v>2.1407092411479898E-6</v>
          </cell>
          <cell r="G194">
            <v>2.1407092411479898E-6</v>
          </cell>
          <cell r="H194">
            <v>2.1407092411479898E-6</v>
          </cell>
          <cell r="I194">
            <v>2.1530621370276598E-6</v>
          </cell>
          <cell r="J194">
            <v>2.1530621370276598E-6</v>
          </cell>
          <cell r="K194">
            <v>2.4206317460114302E-6</v>
          </cell>
          <cell r="L194">
            <v>1.8403712426522999E-6</v>
          </cell>
          <cell r="M194">
            <v>1.8619325825761401E-6</v>
          </cell>
          <cell r="N194">
            <v>2.2181376701810398E-6</v>
          </cell>
          <cell r="O194">
            <v>2.2077186197777498E-6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1.5936272602137374E-5</v>
          </cell>
          <cell r="F195">
            <v>1.5594477549651861E-5</v>
          </cell>
          <cell r="G195">
            <v>7.8359763944126335E-6</v>
          </cell>
          <cell r="H195">
            <v>1.1708710783038542E-5</v>
          </cell>
          <cell r="I195">
            <v>1.0998664694421649E-5</v>
          </cell>
          <cell r="J195">
            <v>1.044139556715886E-5</v>
          </cell>
          <cell r="K195">
            <v>1.7257891594541023E-5</v>
          </cell>
          <cell r="L195">
            <v>9.7366419748822044E-6</v>
          </cell>
          <cell r="M195">
            <v>1.8534086643239732E-5</v>
          </cell>
          <cell r="N195">
            <v>1.500123774872768E-5</v>
          </cell>
          <cell r="O195">
            <v>2.0585837193106673E-5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1.5936272602137374E-5</v>
          </cell>
          <cell r="F196">
            <v>1.5594477549651861E-5</v>
          </cell>
          <cell r="G196">
            <v>7.8359763944126335E-6</v>
          </cell>
          <cell r="H196">
            <v>1.1708710783038542E-5</v>
          </cell>
          <cell r="I196">
            <v>1.0998664694421649E-5</v>
          </cell>
          <cell r="J196">
            <v>1.044139556715886E-5</v>
          </cell>
          <cell r="K196">
            <v>1.7257891594541023E-5</v>
          </cell>
          <cell r="L196">
            <v>9.7366419748822044E-6</v>
          </cell>
          <cell r="M196">
            <v>1.8534086643239732E-5</v>
          </cell>
          <cell r="N196">
            <v>1.500123774872768E-5</v>
          </cell>
          <cell r="O196">
            <v>2.0585837193106673E-5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2.0853067989589201E-7</v>
          </cell>
          <cell r="F197"/>
          <cell r="G197">
            <v>6.7510795363433104E-8</v>
          </cell>
          <cell r="H197"/>
          <cell r="I197">
            <v>1.0362440327893601E-8</v>
          </cell>
          <cell r="J197">
            <v>1.0794488088033E-8</v>
          </cell>
          <cell r="K197">
            <v>3.1166953267216801E-7</v>
          </cell>
          <cell r="L197">
            <v>9.3133033555849706E-8</v>
          </cell>
          <cell r="M197">
            <v>1.9359635427419901E-8</v>
          </cell>
          <cell r="N197">
            <v>3.9838294281921498E-7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2.0853067989589201E-7</v>
          </cell>
          <cell r="F198">
            <v>2.0853067989589201E-7</v>
          </cell>
          <cell r="G198">
            <v>2.7604147525932499E-7</v>
          </cell>
          <cell r="H198">
            <v>2.7604147525932499E-7</v>
          </cell>
          <cell r="I198">
            <v>2.8640391558721802E-7</v>
          </cell>
          <cell r="J198">
            <v>2.9719840367525098E-7</v>
          </cell>
          <cell r="K198">
            <v>5.4106686225486995E-7</v>
          </cell>
          <cell r="L198">
            <v>4.75356924601497E-7</v>
          </cell>
          <cell r="M198">
            <v>4.45319130071365E-7</v>
          </cell>
          <cell r="N198">
            <v>8.4207983317063199E-7</v>
          </cell>
          <cell r="O198">
            <v>8.3333963256268601E-7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9.1578071196211805</v>
          </cell>
          <cell r="E199">
            <v>10.275907336743996</v>
          </cell>
          <cell r="F199">
            <v>10.275907316390869</v>
          </cell>
          <cell r="G199">
            <v>12.233883904094853</v>
          </cell>
          <cell r="H199">
            <v>19.175606585284061</v>
          </cell>
          <cell r="I199">
            <v>24.110143639972257</v>
          </cell>
          <cell r="J199">
            <v>24.110311467404927</v>
          </cell>
          <cell r="K199">
            <v>30.932234798862424</v>
          </cell>
          <cell r="L199">
            <v>30.932233481203863</v>
          </cell>
          <cell r="M199">
            <v>30.932235537876814</v>
          </cell>
          <cell r="N199">
            <v>30.932234947157809</v>
          </cell>
          <cell r="O199">
            <v>30.932236838367931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2.8618146953543153</v>
          </cell>
          <cell r="E200">
            <v>3.1585780468528899</v>
          </cell>
          <cell r="F200">
            <v>3.0827721949172591</v>
          </cell>
          <cell r="G200">
            <v>3.529004972335049</v>
          </cell>
          <cell r="H200">
            <v>5.3513320703118303</v>
          </cell>
          <cell r="I200">
            <v>6.516255037830339</v>
          </cell>
          <cell r="J200">
            <v>6.3448188072118255</v>
          </cell>
          <cell r="K200">
            <v>7.9313422561185591</v>
          </cell>
          <cell r="L200">
            <v>7.9313419182574023</v>
          </cell>
          <cell r="M200">
            <v>7.9313424456094408</v>
          </cell>
          <cell r="N200">
            <v>7.931342294143028</v>
          </cell>
          <cell r="O200">
            <v>7.9313427790686966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9.1578071196211805</v>
          </cell>
          <cell r="E201">
            <v>10.275907336743996</v>
          </cell>
          <cell r="F201">
            <v>10.275907316390869</v>
          </cell>
          <cell r="G201">
            <v>12.233883904094853</v>
          </cell>
          <cell r="H201">
            <v>19.175606585284061</v>
          </cell>
          <cell r="I201">
            <v>24.110143639972257</v>
          </cell>
          <cell r="J201">
            <v>24.110311467404927</v>
          </cell>
          <cell r="K201">
            <v>30.932234798862424</v>
          </cell>
          <cell r="L201">
            <v>30.932233481203863</v>
          </cell>
          <cell r="M201">
            <v>30.932235537876814</v>
          </cell>
          <cell r="N201">
            <v>30.932234947157809</v>
          </cell>
          <cell r="O201">
            <v>30.932236838367931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9.0328778798732495E-2</v>
          </cell>
          <cell r="F202">
            <v>7.0015602254049902E-6</v>
          </cell>
          <cell r="G202">
            <v>0.15818673785582599</v>
          </cell>
          <cell r="H202">
            <v>1.15558061105329</v>
          </cell>
          <cell r="I202">
            <v>0.66759506867170404</v>
          </cell>
          <cell r="J202">
            <v>0.12810782130555601</v>
          </cell>
          <cell r="K202">
            <v>1.72445796021064</v>
          </cell>
          <cell r="L202">
            <v>0.56480884719503499</v>
          </cell>
          <cell r="M202">
            <v>0.20970591965584801</v>
          </cell>
          <cell r="N202">
            <v>1.60717801613551</v>
          </cell>
          <cell r="O202">
            <v>0.68209841005046201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0.83016677692361995</v>
          </cell>
          <cell r="F203">
            <v>0.83017374169070268</v>
          </cell>
          <cell r="G203">
            <v>0.98836046604972871</v>
          </cell>
          <cell r="H203">
            <v>1.5519191295793671</v>
          </cell>
          <cell r="I203">
            <v>1.9512692793721393</v>
          </cell>
          <cell r="J203">
            <v>1.9512834584395444</v>
          </cell>
          <cell r="K203">
            <v>2.520160756345776</v>
          </cell>
          <cell r="L203">
            <v>2.5029795565410957</v>
          </cell>
          <cell r="M203">
            <v>2.4989726319704619</v>
          </cell>
          <cell r="N203">
            <v>2.5080798286746271</v>
          </cell>
          <cell r="O203">
            <v>2.498982255194774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3.2398912935565205</v>
          </cell>
          <cell r="E204">
            <v>3.6354568599744499</v>
          </cell>
          <cell r="F204">
            <v>5.014900960004061</v>
          </cell>
          <cell r="G204">
            <v>7.8949056578055501</v>
          </cell>
          <cell r="H204">
            <v>12.298071013297113</v>
          </cell>
          <cell r="I204">
            <v>15.205699963989481</v>
          </cell>
          <cell r="J204">
            <v>15.914112261184084</v>
          </cell>
          <cell r="K204">
            <v>15.964749136783432</v>
          </cell>
          <cell r="L204">
            <v>16.474548516307554</v>
          </cell>
          <cell r="M204">
            <v>18.27770911536172</v>
          </cell>
          <cell r="N204">
            <v>16.814224198671017</v>
          </cell>
          <cell r="O204">
            <v>18.972672578840246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1.1488976218285545</v>
          </cell>
          <cell r="E205">
            <v>1.2864320098989552</v>
          </cell>
          <cell r="F205">
            <v>1.7689245008832666</v>
          </cell>
          <cell r="G205">
            <v>2.7701423360721247</v>
          </cell>
          <cell r="H205">
            <v>4.1972938611935549</v>
          </cell>
          <cell r="I205">
            <v>5.0517275627872058</v>
          </cell>
          <cell r="J205">
            <v>5.1922062842362475</v>
          </cell>
          <cell r="K205">
            <v>5.1169067746100705</v>
          </cell>
          <cell r="L205">
            <v>5.2803040116370381</v>
          </cell>
          <cell r="M205">
            <v>5.8582401010774712</v>
          </cell>
          <cell r="N205">
            <v>5.3891744226509601</v>
          </cell>
          <cell r="O205">
            <v>6.0809848009103327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1.6820707810661401E-6</v>
          </cell>
          <cell r="E206">
            <v>3.2769135524078202E-2</v>
          </cell>
          <cell r="F206">
            <v>9.6643844010529598E-2</v>
          </cell>
          <cell r="G206">
            <v>0.19684797428274201</v>
          </cell>
          <cell r="H206">
            <v>0.473736809455513</v>
          </cell>
          <cell r="I206">
            <v>0.38587874614928702</v>
          </cell>
          <cell r="J206">
            <v>0.22811566456541499</v>
          </cell>
          <cell r="K206">
            <v>0.47719535234061899</v>
          </cell>
          <cell r="L206">
            <v>0.39165880152124799</v>
          </cell>
          <cell r="M206">
            <v>0.341257931834132</v>
          </cell>
          <cell r="N206">
            <v>0.45597415232097299</v>
          </cell>
          <cell r="O206">
            <v>0.48741807378826901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0.21335434449002208</v>
          </cell>
          <cell r="E207">
            <v>0.24612345979851125</v>
          </cell>
          <cell r="F207">
            <v>0.34276725650071543</v>
          </cell>
          <cell r="G207">
            <v>0.5396152008399886</v>
          </cell>
          <cell r="H207">
            <v>0.83934760782841367</v>
          </cell>
          <cell r="I207">
            <v>1.0393086193413485</v>
          </cell>
          <cell r="J207">
            <v>1.0877311556300322</v>
          </cell>
          <cell r="K207">
            <v>1.091189632815379</v>
          </cell>
          <cell r="L207">
            <v>1.1260372668569003</v>
          </cell>
          <cell r="M207">
            <v>1.2101119498803745</v>
          </cell>
          <cell r="N207">
            <v>1.1492512585720558</v>
          </cell>
          <cell r="O207">
            <v>1.2846500350310375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5.6086417814657539</v>
          </cell>
          <cell r="E208">
            <v>6.009520660982675</v>
          </cell>
          <cell r="F208">
            <v>6.1300365643901253</v>
          </cell>
          <cell r="G208">
            <v>7.4331236039854565</v>
          </cell>
          <cell r="H208">
            <v>6.9284103346231039</v>
          </cell>
          <cell r="I208">
            <v>7.8348145401916511</v>
          </cell>
          <cell r="J208">
            <v>11.700650402306188</v>
          </cell>
          <cell r="K208">
            <v>13.066347598518222</v>
          </cell>
          <cell r="L208">
            <v>12.532553427440394</v>
          </cell>
          <cell r="M208">
            <v>12.476645238921337</v>
          </cell>
          <cell r="N208">
            <v>13.231488343031639</v>
          </cell>
          <cell r="O208">
            <v>13.223079973506636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1.8589819789467939E-5</v>
          </cell>
          <cell r="F209">
            <v>3.7524711336450922E-3</v>
          </cell>
          <cell r="G209">
            <v>9.0487121226982721E-3</v>
          </cell>
          <cell r="H209">
            <v>1.1541851194676095E-2</v>
          </cell>
          <cell r="I209">
            <v>1.4390561353227395E-2</v>
          </cell>
          <cell r="J209">
            <v>6.2803212628779834E-3</v>
          </cell>
          <cell r="K209">
            <v>7.59607107614595E-3</v>
          </cell>
          <cell r="L209">
            <v>1.0454450198187795E-2</v>
          </cell>
          <cell r="M209">
            <v>2.7698128503814951E-2</v>
          </cell>
          <cell r="N209">
            <v>7.4058847497973312E-2</v>
          </cell>
          <cell r="O209">
            <v>8.2400161738514333E-2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5.6086417814657539</v>
          </cell>
          <cell r="E210">
            <v>6.0095392508024652</v>
          </cell>
          <cell r="F210">
            <v>6.1337890355237752</v>
          </cell>
          <cell r="G210">
            <v>7.4421723161081621</v>
          </cell>
          <cell r="H210">
            <v>6.9399521858177806</v>
          </cell>
          <cell r="I210">
            <v>7.8492051015448805</v>
          </cell>
          <cell r="J210">
            <v>11.706930723569057</v>
          </cell>
          <cell r="K210">
            <v>13.073943669594378</v>
          </cell>
          <cell r="L210">
            <v>12.54300787763858</v>
          </cell>
          <cell r="M210">
            <v>12.504343367425143</v>
          </cell>
          <cell r="N210">
            <v>13.305547190529616</v>
          </cell>
          <cell r="O210">
            <v>13.305480135245141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1.2996802913882796E-5</v>
          </cell>
          <cell r="F211">
            <v>1.2580154415268153E-5</v>
          </cell>
          <cell r="G211">
            <v>3.9156401257532512E-6</v>
          </cell>
          <cell r="H211">
            <v>7.6728269653163803E-6</v>
          </cell>
          <cell r="I211">
            <v>6.8427704972642895E-6</v>
          </cell>
          <cell r="J211">
            <v>6.1733830407430592E-6</v>
          </cell>
          <cell r="K211">
            <v>9.6851680303758441E-6</v>
          </cell>
          <cell r="L211">
            <v>3.3297465499636489E-6</v>
          </cell>
          <cell r="M211">
            <v>1.2859698301925625E-5</v>
          </cell>
          <cell r="N211">
            <v>5.4018095994553678E-6</v>
          </cell>
          <cell r="O211">
            <v>1.5513767024270465E-5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1.2996802913882796E-5</v>
          </cell>
          <cell r="F212">
            <v>1.2580154415268153E-5</v>
          </cell>
          <cell r="G212">
            <v>3.9156401257532512E-6</v>
          </cell>
          <cell r="H212">
            <v>7.6728269653163803E-6</v>
          </cell>
          <cell r="I212">
            <v>6.8427704972642895E-6</v>
          </cell>
          <cell r="J212">
            <v>6.1733830407430592E-6</v>
          </cell>
          <cell r="K212">
            <v>9.6851680303758441E-6</v>
          </cell>
          <cell r="L212">
            <v>3.3297465499636489E-6</v>
          </cell>
          <cell r="M212">
            <v>1.2859698301925625E-5</v>
          </cell>
          <cell r="N212">
            <v>5.4018095994553678E-6</v>
          </cell>
          <cell r="O212">
            <v>1.5513767024270465E-5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/>
          <cell r="H213"/>
          <cell r="I213"/>
          <cell r="J213"/>
          <cell r="K213">
            <v>1.06615942622542E-8</v>
          </cell>
          <cell r="L213">
            <v>2.98876437277715E-8</v>
          </cell>
          <cell r="N213">
            <v>1.0961858838530799E-7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/>
          <cell r="H214"/>
          <cell r="I214"/>
          <cell r="J214"/>
          <cell r="K214">
            <v>1.06615942622542E-8</v>
          </cell>
          <cell r="L214">
            <v>4.0549237990025702E-8</v>
          </cell>
          <cell r="M214">
            <v>4.0549237990025702E-8</v>
          </cell>
          <cell r="N214">
            <v>1.5016782637533401E-7</v>
          </cell>
          <cell r="O214">
            <v>1.5016782637533401E-7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4.2612073308751031</v>
          </cell>
          <cell r="E215">
            <v>4.6176493583242628</v>
          </cell>
          <cell r="F215">
            <v>4.8279672753865226</v>
          </cell>
          <cell r="G215">
            <v>5.2012326079950153</v>
          </cell>
          <cell r="H215">
            <v>5.5655309715668837</v>
          </cell>
          <cell r="I215">
            <v>5.9340272443690205</v>
          </cell>
          <cell r="J215">
            <v>6.6254382082918379</v>
          </cell>
          <cell r="K215">
            <v>14.674847514509169</v>
          </cell>
          <cell r="L215">
            <v>15.877407977932203</v>
          </cell>
          <cell r="M215">
            <v>17.103878707420442</v>
          </cell>
          <cell r="N215">
            <v>18.425667660884709</v>
          </cell>
          <cell r="O215">
            <v>19.842133916649892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4.2612073308751031</v>
          </cell>
          <cell r="E216">
            <v>4.6176493583242628</v>
          </cell>
          <cell r="F216">
            <v>4.8279672753865226</v>
          </cell>
          <cell r="G216">
            <v>5.2012326079950153</v>
          </cell>
          <cell r="H216">
            <v>5.5655309715668837</v>
          </cell>
          <cell r="I216">
            <v>5.9340272443690205</v>
          </cell>
          <cell r="J216">
            <v>6.6254382082918379</v>
          </cell>
          <cell r="K216">
            <v>14.674847514509169</v>
          </cell>
          <cell r="L216">
            <v>15.877407977932203</v>
          </cell>
          <cell r="M216">
            <v>17.103878707420442</v>
          </cell>
          <cell r="N216">
            <v>18.425667660884709</v>
          </cell>
          <cell r="O216">
            <v>19.842133916649892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1.3316272908984697</v>
          </cell>
          <cell r="E217">
            <v>1.4252004192358818</v>
          </cell>
          <cell r="F217">
            <v>1.4630203864807643</v>
          </cell>
          <cell r="G217">
            <v>1.529774296469123</v>
          </cell>
          <cell r="H217">
            <v>1.5901517061619663</v>
          </cell>
          <cell r="I217">
            <v>1.648340901213617</v>
          </cell>
          <cell r="J217">
            <v>1.7906589752140099</v>
          </cell>
          <cell r="K217">
            <v>3.8618019775024179</v>
          </cell>
          <cell r="L217">
            <v>4.178265257350585</v>
          </cell>
          <cell r="M217">
            <v>4.5010207124790682</v>
          </cell>
          <cell r="N217">
            <v>4.8488599107591339</v>
          </cell>
          <cell r="O217">
            <v>5.2216141885920777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1.2760783611616699E-8</v>
          </cell>
          <cell r="E218">
            <v>2.32664167206291E-8</v>
          </cell>
          <cell r="F218">
            <v>3.9052846808621098E-8</v>
          </cell>
          <cell r="G218">
            <v>1.12042597587104E-7</v>
          </cell>
          <cell r="H218">
            <v>0.32095321311573399</v>
          </cell>
          <cell r="I218">
            <v>0.14398573775654699</v>
          </cell>
          <cell r="J218">
            <v>5.7087167468582799E-2</v>
          </cell>
          <cell r="K218">
            <v>0.942249744255925</v>
          </cell>
          <cell r="L218">
            <v>0.22738661055377399</v>
          </cell>
          <cell r="M218">
            <v>0.15200982403348001</v>
          </cell>
          <cell r="N218">
            <v>0.96631255996236698</v>
          </cell>
          <cell r="O218">
            <v>0.47846096084739997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0.43061732621457161</v>
          </cell>
          <cell r="E219">
            <v>0.4306170008724291</v>
          </cell>
          <cell r="F219">
            <v>0.43061668213047921</v>
          </cell>
          <cell r="G219">
            <v>0.43061669949243941</v>
          </cell>
          <cell r="H219">
            <v>0.43262695156219261</v>
          </cell>
          <cell r="I219">
            <v>0.46493892100779061</v>
          </cell>
          <cell r="J219">
            <v>0.52202601262881865</v>
          </cell>
          <cell r="K219">
            <v>1.1433223698083934</v>
          </cell>
          <cell r="L219">
            <v>1.2412833831046031</v>
          </cell>
          <cell r="M219">
            <v>1.3216459211454232</v>
          </cell>
          <cell r="N219">
            <v>1.4405169272261615</v>
          </cell>
          <cell r="O219">
            <v>1.5967829989348445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6.9616388714746708E-2</v>
          </cell>
          <cell r="E220">
            <v>0.17086822254737558</v>
          </cell>
          <cell r="F220">
            <v>6.6578931342340377E-3</v>
          </cell>
          <cell r="G220">
            <v>0.17040595555077634</v>
          </cell>
          <cell r="H220">
            <v>0.12946301723182752</v>
          </cell>
          <cell r="I220"/>
          <cell r="J220"/>
          <cell r="L220">
            <v>1.1208177489292092E-4</v>
          </cell>
          <cell r="M220">
            <v>1.3184054109321685E-4</v>
          </cell>
          <cell r="N220">
            <v>1.8046744228138005E-3</v>
          </cell>
          <cell r="O220">
            <v>1.4384810193757808E-3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8.8438604033769057E-4</v>
          </cell>
          <cell r="E221">
            <v>6.3132641596818989E-4</v>
          </cell>
          <cell r="F221">
            <v>3.256032906370544E-4</v>
          </cell>
          <cell r="G221">
            <v>2.5008584132842624E-4</v>
          </cell>
          <cell r="H221">
            <v>4.1822719766259037E-2</v>
          </cell>
          <cell r="I221"/>
          <cell r="J221"/>
          <cell r="L221">
            <v>9.5883837292969946E-5</v>
          </cell>
          <cell r="M221">
            <v>1.2164486768641587E-4</v>
          </cell>
          <cell r="N221">
            <v>4.9117107667757032E-4</v>
          </cell>
          <cell r="O221">
            <v>8.4183735179944657E-4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7.0500774755084442E-2</v>
          </cell>
          <cell r="E222">
            <v>0.17149954896334357</v>
          </cell>
          <cell r="F222">
            <v>6.9810148708850184E-3</v>
          </cell>
          <cell r="G222">
            <v>0.17065500880269904</v>
          </cell>
          <cell r="H222">
            <v>0.17128358147369743</v>
          </cell>
          <cell r="I222"/>
          <cell r="J222"/>
          <cell r="K222"/>
          <cell r="L222">
            <v>2.0642416002711564E-4</v>
          </cell>
          <cell r="M222">
            <v>2.5079374218528141E-4</v>
          </cell>
          <cell r="N222">
            <v>2.2933969980401866E-3</v>
          </cell>
          <cell r="O222">
            <v>2.2759357998314964E-3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D223"/>
          <cell r="E223"/>
          <cell r="F223">
            <v>375</v>
          </cell>
          <cell r="G223">
            <v>6.7532426599810798</v>
          </cell>
          <cell r="H223">
            <v>6.6850314264092496</v>
          </cell>
          <cell r="I223"/>
          <cell r="J223"/>
          <cell r="K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D224"/>
          <cell r="E224"/>
          <cell r="F224">
            <v>375</v>
          </cell>
          <cell r="G224">
            <v>19.992190715408015</v>
          </cell>
          <cell r="H224">
            <v>16.912784196132975</v>
          </cell>
          <cell r="I224">
            <v>11.841188797776965</v>
          </cell>
          <cell r="J224">
            <v>8.5776989898519673</v>
          </cell>
          <cell r="K224">
            <v>6.0942143283679684</v>
          </cell>
          <cell r="L224">
            <v>3.1178943218230017</v>
          </cell>
          <cell r="M224">
            <v>1.7583830772774993</v>
          </cell>
          <cell r="N224">
            <v>0.18211904626091013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D225"/>
          <cell r="E225">
            <v>6.9061176894203172E-2</v>
          </cell>
          <cell r="F225">
            <v>7.317354655024412E-2</v>
          </cell>
          <cell r="G225">
            <v>7.5140460738901387E-4</v>
          </cell>
          <cell r="H225">
            <v>3.1834563951809369E-4</v>
          </cell>
          <cell r="I225">
            <v>1.2740918417476906E-4</v>
          </cell>
          <cell r="J225">
            <v>3.7007895295866372E-2</v>
          </cell>
          <cell r="K225">
            <v>8.1465718270647941E-2</v>
          </cell>
          <cell r="L225">
            <v>7.5070776935265973E-3</v>
          </cell>
          <cell r="M225">
            <v>5.5129003775685967E-4</v>
          </cell>
          <cell r="N225">
            <v>4.1215128075182736E-4</v>
          </cell>
          <cell r="O225">
            <v>9.8321271017257116E-4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D226"/>
          <cell r="E226">
            <v>7.2695975678108621E-2</v>
          </cell>
          <cell r="F226">
            <v>7.7024785842362178E-2</v>
          </cell>
          <cell r="G226">
            <v>7.9095221830422521E-4</v>
          </cell>
          <cell r="H226">
            <v>3.3510067317694134E-4</v>
          </cell>
          <cell r="I226">
            <v>1.3411493071028346E-4</v>
          </cell>
          <cell r="J226">
            <v>3.895567925880674E-2</v>
          </cell>
          <cell r="K226">
            <v>8.5753387653313681E-2</v>
          </cell>
          <cell r="L226">
            <v>7.9021870458174642E-3</v>
          </cell>
          <cell r="M226">
            <v>5.8030530290195757E-4</v>
          </cell>
          <cell r="N226">
            <v>4.3384345342297598E-4</v>
          </cell>
          <cell r="O226">
            <v>1.0349607475500741E-3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D227"/>
          <cell r="E227">
            <v>5.4095071309391398E-3</v>
          </cell>
          <cell r="F227"/>
          <cell r="G227"/>
          <cell r="H227">
            <v>1.6610395728675701E-5</v>
          </cell>
          <cell r="I227"/>
          <cell r="J227">
            <v>5.9374019718221602E-3</v>
          </cell>
          <cell r="K227"/>
          <cell r="L227">
            <v>3.7788887445989901E-6</v>
          </cell>
          <cell r="M227">
            <v>6.3407265086459102E-5</v>
          </cell>
          <cell r="N227">
            <v>2.4820012445195998E-7</v>
          </cell>
          <cell r="O227">
            <v>7.3694750107164997E-5</v>
          </cell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D228"/>
          <cell r="E228">
            <v>5.4095071309391398E-3</v>
          </cell>
          <cell r="F228">
            <v>5.4092520399698692E-3</v>
          </cell>
          <cell r="G228">
            <v>9.9730020632670183E-5</v>
          </cell>
          <cell r="H228">
            <v>4.2966707720460112E-5</v>
          </cell>
          <cell r="I228">
            <v>1.6567000234059214E-5</v>
          </cell>
          <cell r="J228">
            <v>5.9378002396061509E-3</v>
          </cell>
          <cell r="K228">
            <v>5.9373691835348684E-3</v>
          </cell>
          <cell r="L228">
            <v>8.8128425143726031E-4</v>
          </cell>
          <cell r="M228">
            <v>6.7128571359631386E-5</v>
          </cell>
          <cell r="N228">
            <v>5.6830158037940668E-5</v>
          </cell>
          <cell r="O228">
            <v>1.3023968647722604E-4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D229"/>
          <cell r="E229"/>
          <cell r="F229">
            <v>375</v>
          </cell>
          <cell r="G229">
            <v>6.7532426599811002</v>
          </cell>
          <cell r="H229">
            <v>6.6850314264092798</v>
          </cell>
          <cell r="I229"/>
          <cell r="J229"/>
          <cell r="K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D230"/>
          <cell r="E230"/>
          <cell r="F230">
            <v>375</v>
          </cell>
          <cell r="G230">
            <v>19.992190715405002</v>
          </cell>
          <cell r="H230">
            <v>16.912784196129962</v>
          </cell>
          <cell r="I230">
            <v>11.841188797774009</v>
          </cell>
          <cell r="J230">
            <v>8.5776989898489546</v>
          </cell>
          <cell r="K230">
            <v>6.0942143283649557</v>
          </cell>
          <cell r="L230">
            <v>3.1178943218230017</v>
          </cell>
          <cell r="M230">
            <v>1.75838307727751</v>
          </cell>
          <cell r="N230">
            <v>0.18211904626092013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D231">
            <v>2.8594650077642264E-5</v>
          </cell>
          <cell r="E231">
            <v>2.9870205772257883E-5</v>
          </cell>
          <cell r="F231">
            <v>1.0421358926799413E-4</v>
          </cell>
          <cell r="G231">
            <v>1.3201112025539033E-4</v>
          </cell>
          <cell r="H231">
            <v>2.0928427792011819E-4</v>
          </cell>
          <cell r="I231">
            <v>5.3548967618179458E-4</v>
          </cell>
          <cell r="J231">
            <v>5.3996755908970349E-4</v>
          </cell>
          <cell r="K231">
            <v>2.3743955894693343E-4</v>
          </cell>
          <cell r="L231">
            <v>3.2197264686576453E-4</v>
          </cell>
          <cell r="M231">
            <v>3.1001373337047729E-4</v>
          </cell>
          <cell r="N231">
            <v>4.5065664084712668E-4</v>
          </cell>
          <cell r="O231">
            <v>4.3581236822881782E-4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D232">
            <v>2.4313224146142269E-5</v>
          </cell>
          <cell r="E232">
            <v>2.7781726722381034E-5</v>
          </cell>
          <cell r="F232">
            <v>1.2166163906878167E-4</v>
          </cell>
          <cell r="G232">
            <v>1.535902809828867E-4</v>
          </cell>
          <cell r="H232">
            <v>2.4249842995369348E-4</v>
          </cell>
          <cell r="I232">
            <v>6.2001500849947274E-4</v>
          </cell>
          <cell r="J232">
            <v>6.025856899968601E-4</v>
          </cell>
          <cell r="K232">
            <v>2.5212829636117893E-4</v>
          </cell>
          <cell r="L232">
            <v>3.5055471705217327E-4</v>
          </cell>
          <cell r="M232">
            <v>3.2742123633372076E-4</v>
          </cell>
          <cell r="N232">
            <v>4.9120635927102959E-4</v>
          </cell>
          <cell r="O232">
            <v>4.5834033975058482E-4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D233">
            <v>5.1759991407744599E-6</v>
          </cell>
          <cell r="E233"/>
          <cell r="F233">
            <v>6.2854136561705098E-6</v>
          </cell>
          <cell r="G233">
            <v>1.26906790676714E-5</v>
          </cell>
          <cell r="H233">
            <v>2.3356987604058199E-4</v>
          </cell>
          <cell r="I233">
            <v>2.4744568033896201E-5</v>
          </cell>
          <cell r="J233">
            <v>9.0539797707485295E-8</v>
          </cell>
          <cell r="K233">
            <v>2.2396861734072101E-8</v>
          </cell>
          <cell r="L233">
            <v>3.02332406197457E-5</v>
          </cell>
          <cell r="M233">
            <v>3.4303207961401999E-8</v>
          </cell>
          <cell r="N233">
            <v>2.6661390759226301E-5</v>
          </cell>
          <cell r="O233">
            <v>6.0530632215408102E-7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D234">
            <v>5.1759991407744599E-6</v>
          </cell>
          <cell r="E234">
            <v>5.1759991407744599E-6</v>
          </cell>
          <cell r="F234">
            <v>1.1461412796945E-5</v>
          </cell>
          <cell r="G234">
            <v>2.4152091864616302E-5</v>
          </cell>
          <cell r="H234">
            <v>2.5388828399363299E-4</v>
          </cell>
          <cell r="I234">
            <v>2.6991067892705802E-4</v>
          </cell>
          <cell r="J234">
            <v>2.58404983872185E-4</v>
          </cell>
          <cell r="K234">
            <v>2.4857504693337699E-5</v>
          </cell>
          <cell r="L234">
            <v>3.4136284954241599E-5</v>
          </cell>
          <cell r="M234">
            <v>3.0289940689441199E-5</v>
          </cell>
          <cell r="N234">
            <v>4.7348550382228103E-5</v>
          </cell>
          <cell r="O234">
            <v>2.7301000289341801E-5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D235">
            <v>3.0086558606893573E-2</v>
          </cell>
          <cell r="E235">
            <v>8.123469635322705E-5</v>
          </cell>
          <cell r="F235">
            <v>5.8211050558601967E-3</v>
          </cell>
          <cell r="G235">
            <v>5.4643861669296046E-3</v>
          </cell>
          <cell r="H235">
            <v>5.1879558897004099E-3</v>
          </cell>
          <cell r="I235">
            <v>3.6188195617803324E-3</v>
          </cell>
          <cell r="J235"/>
          <cell r="L235">
            <v>1.471693158358421E-3</v>
          </cell>
          <cell r="M235">
            <v>3.6818595616648635E-3</v>
          </cell>
          <cell r="N235">
            <v>1.2522354214498448E-2</v>
          </cell>
          <cell r="O235">
            <v>1.2288758629154291E-2</v>
          </cell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D236">
            <v>3.0086558606893573E-2</v>
          </cell>
          <cell r="E236">
            <v>8.123469635322705E-5</v>
          </cell>
          <cell r="F236">
            <v>5.8211050558601967E-3</v>
          </cell>
          <cell r="G236">
            <v>5.4643861669296046E-3</v>
          </cell>
          <cell r="H236">
            <v>5.1879558897004099E-3</v>
          </cell>
          <cell r="I236">
            <v>3.6188195617803324E-3</v>
          </cell>
          <cell r="J236"/>
          <cell r="K236"/>
          <cell r="L236">
            <v>1.471693158358421E-3</v>
          </cell>
          <cell r="M236">
            <v>3.6818595616648635E-3</v>
          </cell>
          <cell r="N236">
            <v>1.2522354214498448E-2</v>
          </cell>
          <cell r="O236">
            <v>1.2288758629154291E-2</v>
          </cell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D237">
            <v>3.039046323928642E-2</v>
          </cell>
          <cell r="E237">
            <v>8.2055248841643485E-5</v>
          </cell>
          <cell r="F237">
            <v>5.8799040968284776E-3</v>
          </cell>
          <cell r="G237">
            <v>5.5195819867975811E-3</v>
          </cell>
          <cell r="H237">
            <v>5.2403594845458722E-3</v>
          </cell>
          <cell r="I237">
            <v>3.6553732947276051E-3</v>
          </cell>
          <cell r="J237"/>
          <cell r="K237"/>
          <cell r="L237">
            <v>1.4865587458165867E-3</v>
          </cell>
          <cell r="M237">
            <v>3.7190500622877386E-3</v>
          </cell>
          <cell r="N237">
            <v>1.2648842640907532E-2</v>
          </cell>
          <cell r="O237">
            <v>1.2412887504196257E-2</v>
          </cell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D238"/>
          <cell r="E238">
            <v>7.4028772791203796E-6</v>
          </cell>
          <cell r="F238">
            <v>7.1954376141279296E-4</v>
          </cell>
          <cell r="G238">
            <v>4.7263949899239998E-4</v>
          </cell>
          <cell r="H238">
            <v>3.7134978247289999E-4</v>
          </cell>
          <cell r="I238">
            <v>2.2640443663673399E-4</v>
          </cell>
          <cell r="J238">
            <v>2.4012954498071302E-7</v>
          </cell>
          <cell r="K238">
            <v>2.73997958199776E-7</v>
          </cell>
          <cell r="L238">
            <v>1.41853630743606E-4</v>
          </cell>
          <cell r="M238">
            <v>2.8920082257820898E-4</v>
          </cell>
          <cell r="N238">
            <v>9.7436009206568002E-4</v>
          </cell>
          <cell r="O238">
            <v>7.4677498135641005E-4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D239">
            <v>5.3757649990155603E-3</v>
          </cell>
          <cell r="E239">
            <v>1.121571964340061E-5</v>
          </cell>
          <cell r="F239">
            <v>7.2721790752685277E-4</v>
          </cell>
          <cell r="G239">
            <v>6.9546500070007036E-4</v>
          </cell>
          <cell r="H239">
            <v>6.3905726611700013E-4</v>
          </cell>
          <cell r="I239">
            <v>3.3530359313627296E-4</v>
          </cell>
          <cell r="J239">
            <v>-1.1773918359302311E-7</v>
          </cell>
          <cell r="K239">
            <v>-1.9801589968299212E-7</v>
          </cell>
          <cell r="L239">
            <v>1.4194310675569652E-4</v>
          </cell>
          <cell r="M239">
            <v>3.5097558824796966E-4</v>
          </cell>
          <cell r="N239">
            <v>1.1478058660142371E-3</v>
          </cell>
          <cell r="O239">
            <v>1.1618431873853387E-3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D240">
            <v>6.3037730807860491E-8</v>
          </cell>
          <cell r="E240"/>
          <cell r="F240">
            <v>1.2427286748308259</v>
          </cell>
          <cell r="G240">
            <v>1.090552681206006</v>
          </cell>
          <cell r="H240">
            <v>0.52831265750255862</v>
          </cell>
          <cell r="I240">
            <v>0.24161616574841754</v>
          </cell>
          <cell r="J240">
            <v>0.20547095203078716</v>
          </cell>
          <cell r="K240">
            <v>0.48618443718353149</v>
          </cell>
          <cell r="L240">
            <v>0.60274689627941569</v>
          </cell>
          <cell r="M240">
            <v>0.51771043982033527</v>
          </cell>
          <cell r="N240">
            <v>0.39217271474554249</v>
          </cell>
          <cell r="O240">
            <v>0.18179123345140299</v>
          </cell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2.028001476221328E-7</v>
          </cell>
          <cell r="E241"/>
          <cell r="F241">
            <v>1.242770423699513</v>
          </cell>
          <cell r="G241">
            <v>1.0906011826691986</v>
          </cell>
          <cell r="H241">
            <v>0.52833147790970492</v>
          </cell>
          <cell r="I241">
            <v>0.24162606562086053</v>
          </cell>
          <cell r="J241">
            <v>0.2054804123308846</v>
          </cell>
          <cell r="K241">
            <v>0.48620357319009944</v>
          </cell>
          <cell r="L241">
            <v>0.60277048347698847</v>
          </cell>
          <cell r="M241">
            <v>0.51773334219964118</v>
          </cell>
          <cell r="N241">
            <v>0.39218995740024937</v>
          </cell>
          <cell r="O241">
            <v>0.18180091076109409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2.9805894134876201E-3</v>
          </cell>
          <cell r="E242">
            <v>0.10826816521876099</v>
          </cell>
          <cell r="F242">
            <v>9.1451753493522594E-6</v>
          </cell>
          <cell r="G242">
            <v>1.17981644348534E-5</v>
          </cell>
          <cell r="H242">
            <v>6.5341655918648697E-5</v>
          </cell>
          <cell r="I242">
            <v>2.6293979934994299E-2</v>
          </cell>
          <cell r="J242">
            <v>1.7621495957708902E-5</v>
          </cell>
          <cell r="K242">
            <v>2.6253594615724699E-2</v>
          </cell>
          <cell r="L242">
            <v>3.2619433806688899E-2</v>
          </cell>
          <cell r="M242">
            <v>2.6327063726817798E-3</v>
          </cell>
          <cell r="N242">
            <v>1.46596319175374E-2</v>
          </cell>
          <cell r="O242">
            <v>6.6848917925881202E-3</v>
          </cell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2.9814987823763412E-3</v>
          </cell>
          <cell r="E243">
            <v>0.11124740057192124</v>
          </cell>
          <cell r="F243">
            <v>0.11124738665201978</v>
          </cell>
          <cell r="G243">
            <v>0.11124754591281592</v>
          </cell>
          <cell r="H243">
            <v>4.8462914071870915E-2</v>
          </cell>
          <cell r="I243">
            <v>2.6361684842346442E-2</v>
          </cell>
          <cell r="J243">
            <v>2.5592971217263925E-2</v>
          </cell>
          <cell r="K243">
            <v>5.1786972537957034E-2</v>
          </cell>
          <cell r="L243">
            <v>6.2771695444758635E-2</v>
          </cell>
          <cell r="M243">
            <v>6.1417928434257738E-2</v>
          </cell>
          <cell r="N243">
            <v>4.4110065242557887E-2</v>
          </cell>
          <cell r="O243">
            <v>2.3888820666467372E-2</v>
          </cell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6.9177056293111399</v>
          </cell>
          <cell r="E244">
            <v>6.311332592954769</v>
          </cell>
          <cell r="F244">
            <v>6.2459451868377291</v>
          </cell>
          <cell r="G244">
            <v>5.1089331815263179</v>
          </cell>
          <cell r="H244">
            <v>3.8797106550996174</v>
          </cell>
          <cell r="I244">
            <v>2.669407724689759</v>
          </cell>
          <cell r="J244">
            <v>1.4418838123505799</v>
          </cell>
          <cell r="K244">
            <v>0.20882262533466972</v>
          </cell>
          <cell r="L244">
            <v>0.20882095519801894</v>
          </cell>
          <cell r="M244">
            <v>0.20882115093820416</v>
          </cell>
          <cell r="N244">
            <v>0.20182767973916135</v>
          </cell>
          <cell r="O244">
            <v>0.20122362247523159</v>
          </cell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655.76815093093501</v>
          </cell>
          <cell r="E245">
            <v>597.32032104575399</v>
          </cell>
          <cell r="F245">
            <v>589.70319998293905</v>
          </cell>
          <cell r="G245">
            <v>480.41842864639398</v>
          </cell>
          <cell r="H245">
            <v>363.37068163426102</v>
          </cell>
          <cell r="I245">
            <v>249.01958433413699</v>
          </cell>
          <cell r="J245">
            <v>133.97500491223701</v>
          </cell>
          <cell r="K245">
            <v>19.326482444973198</v>
          </cell>
          <cell r="L245">
            <v>19.326327874238299</v>
          </cell>
          <cell r="M245">
            <v>19.326345989944102</v>
          </cell>
          <cell r="N245">
            <v>18.679101956204399</v>
          </cell>
          <cell r="O245">
            <v>18.6231966054869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8.8978039475025152</v>
          </cell>
          <cell r="E246">
            <v>8.1047533384769821</v>
          </cell>
          <cell r="F246">
            <v>8.0014002711389356</v>
          </cell>
          <cell r="G246">
            <v>6.5185675528683049</v>
          </cell>
          <cell r="H246">
            <v>4.9304027358787144</v>
          </cell>
          <cell r="I246">
            <v>3.3788274672203058</v>
          </cell>
          <cell r="J246">
            <v>1.817842671807828</v>
          </cell>
          <cell r="K246">
            <v>0.26223178351388282</v>
          </cell>
          <cell r="L246">
            <v>0.26222968621761583</v>
          </cell>
          <cell r="M246">
            <v>0.26222993202095157</v>
          </cell>
          <cell r="N246">
            <v>0.25344778773683063</v>
          </cell>
          <cell r="O246">
            <v>0.25268923480986222</v>
          </cell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1.46489668354655E-2</v>
          </cell>
          <cell r="F247">
            <v>4.9252223880863196E-6</v>
          </cell>
          <cell r="G247">
            <v>6.4839545734116296E-6</v>
          </cell>
          <cell r="H247">
            <v>0.130936053174978</v>
          </cell>
          <cell r="I247">
            <v>5.3150041258801399E-2</v>
          </cell>
          <cell r="J247">
            <v>5.1214714438493003E-6</v>
          </cell>
          <cell r="K247">
            <v>1.55971556141343E-5</v>
          </cell>
          <cell r="L247">
            <v>1.7300088742922999E-2</v>
          </cell>
          <cell r="M247">
            <v>2.5912786102349201E-3</v>
          </cell>
          <cell r="N247">
            <v>4.2868026729203099E-3</v>
          </cell>
          <cell r="O247">
            <v>1.2463014781732199E-2</v>
          </cell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0.39098370067582938</v>
          </cell>
          <cell r="F248">
            <v>0.39098003410019361</v>
          </cell>
          <cell r="G248">
            <v>0.39093242102562265</v>
          </cell>
          <cell r="H248">
            <v>0.23599791205053769</v>
          </cell>
          <cell r="I248">
            <v>0.18408857993215058</v>
          </cell>
          <cell r="J248">
            <v>0.1080387920994143</v>
          </cell>
          <cell r="K248">
            <v>1.6543659520592897E-2</v>
          </cell>
          <cell r="L248">
            <v>1.985226656671344E-2</v>
          </cell>
          <cell r="M248">
            <v>1.9897224526184715E-2</v>
          </cell>
          <cell r="N248">
            <v>1.868324948052761E-2</v>
          </cell>
          <cell r="O248">
            <v>1.9327214993424005E-2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2.3575279570121938E-6</v>
          </cell>
          <cell r="F249">
            <v>3.3267944207785962E-4</v>
          </cell>
          <cell r="G249">
            <v>7.9922432833187706E-4</v>
          </cell>
          <cell r="H249">
            <v>1.0012187594203488E-3</v>
          </cell>
          <cell r="I249">
            <v>7.5488067031811014E-4</v>
          </cell>
          <cell r="J249"/>
          <cell r="L249">
            <v>1.355955647627961E-6</v>
          </cell>
          <cell r="M249">
            <v>4.4253700710698171E-6</v>
          </cell>
          <cell r="N249">
            <v>5.0220387801308082E-6</v>
          </cell>
          <cell r="O249">
            <v>9.2041027480586612E-6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0.69257580190772183</v>
          </cell>
          <cell r="E250">
            <v>0.75019189363551031</v>
          </cell>
          <cell r="F250">
            <v>0.59820599583309397</v>
          </cell>
          <cell r="G250">
            <v>0.66567638606404933</v>
          </cell>
          <cell r="H250">
            <v>0.54113080188282348</v>
          </cell>
          <cell r="I250">
            <v>0.31946247009408923</v>
          </cell>
          <cell r="J250"/>
          <cell r="L250">
            <v>1.1192285034487778E-3</v>
          </cell>
          <cell r="M250">
            <v>2.0475918139151042E-3</v>
          </cell>
          <cell r="N250">
            <v>2.0315628474726825E-3</v>
          </cell>
          <cell r="O250">
            <v>3.0235881895234748E-3</v>
          </cell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0.69257580190772183</v>
          </cell>
          <cell r="E251">
            <v>0.75019500622578583</v>
          </cell>
          <cell r="F251">
            <v>0.59853867527517213</v>
          </cell>
          <cell r="G251">
            <v>0.66647561039238101</v>
          </cell>
          <cell r="H251">
            <v>0.54213202064224386</v>
          </cell>
          <cell r="I251">
            <v>0.32021735076440733</v>
          </cell>
          <cell r="J251"/>
          <cell r="L251">
            <v>1.1216141328209612E-3</v>
          </cell>
          <cell r="M251">
            <v>2.0527715427654208E-3</v>
          </cell>
          <cell r="N251">
            <v>2.0371995243773462E-3</v>
          </cell>
          <cell r="O251">
            <v>3.0330898715751212E-3</v>
          </cell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6.7532426599810798</v>
          </cell>
          <cell r="H252">
            <v>6.6850314264092496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19.992190715408015</v>
          </cell>
          <cell r="H253">
            <v>16.912784196132975</v>
          </cell>
          <cell r="I253">
            <v>11.841188797776965</v>
          </cell>
          <cell r="J253">
            <v>8.5776989898519673</v>
          </cell>
          <cell r="K253">
            <v>6.0942143283679684</v>
          </cell>
          <cell r="L253">
            <v>3.1178943218230017</v>
          </cell>
          <cell r="M253">
            <v>1.7583830772774993</v>
          </cell>
          <cell r="N253">
            <v>0.18211904626091013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9.8745164517707842</v>
          </cell>
          <cell r="E254">
            <v>12.826996119226665</v>
          </cell>
          <cell r="F254">
            <v>14.392770014640599</v>
          </cell>
          <cell r="G254">
            <v>16.856373767470451</v>
          </cell>
          <cell r="H254">
            <v>18.205632019677797</v>
          </cell>
          <cell r="I254">
            <v>21.271728171023938</v>
          </cell>
          <cell r="J254">
            <v>23.436582381353404</v>
          </cell>
          <cell r="K254">
            <v>24.279710126988952</v>
          </cell>
          <cell r="L254">
            <v>22.562271653643737</v>
          </cell>
          <cell r="M254">
            <v>25.355641538727774</v>
          </cell>
          <cell r="N254">
            <v>22.499047456456932</v>
          </cell>
          <cell r="O254">
            <v>22.472238461494847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9.8745164517707842</v>
          </cell>
          <cell r="E255">
            <v>12.826996119226665</v>
          </cell>
          <cell r="F255">
            <v>14.392770014640599</v>
          </cell>
          <cell r="G255">
            <v>16.856373767470451</v>
          </cell>
          <cell r="H255">
            <v>18.205632019677797</v>
          </cell>
          <cell r="I255">
            <v>21.271728171023938</v>
          </cell>
          <cell r="J255">
            <v>23.436582381353404</v>
          </cell>
          <cell r="K255">
            <v>24.279710126988952</v>
          </cell>
          <cell r="L255">
            <v>22.562271653643737</v>
          </cell>
          <cell r="M255">
            <v>25.355641538727774</v>
          </cell>
          <cell r="N255">
            <v>22.499047456456932</v>
          </cell>
          <cell r="O255">
            <v>22.472238461494847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6.7532426599811002</v>
          </cell>
          <cell r="H256">
            <v>6.6850314264092798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19.992190715405002</v>
          </cell>
          <cell r="H257">
            <v>16.912784196129962</v>
          </cell>
          <cell r="I257">
            <v>11.841188797774009</v>
          </cell>
          <cell r="J257">
            <v>8.5776989898489546</v>
          </cell>
          <cell r="K257">
            <v>6.0942143283649557</v>
          </cell>
          <cell r="L257">
            <v>3.1178943218230017</v>
          </cell>
          <cell r="M257">
            <v>1.75838307727751</v>
          </cell>
          <cell r="N257">
            <v>0.18211904626092013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58.701894603566537</v>
          </cell>
          <cell r="F258">
            <v>51.372266814729691</v>
          </cell>
          <cell r="G258">
            <v>52.669885540939397</v>
          </cell>
          <cell r="H258">
            <v>52.892437733661126</v>
          </cell>
          <cell r="I258">
            <v>54.071134135130428</v>
          </cell>
          <cell r="J258">
            <v>54.021303348500311</v>
          </cell>
          <cell r="K258">
            <v>53.971460899345189</v>
          </cell>
          <cell r="L258">
            <v>55.019117799661075</v>
          </cell>
          <cell r="M258">
            <v>55.873966878311677</v>
          </cell>
          <cell r="N258">
            <v>56.684031289955229</v>
          </cell>
          <cell r="O258">
            <v>57.458353684012998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58.701894603566537</v>
          </cell>
          <cell r="F259">
            <v>51.372266814729691</v>
          </cell>
          <cell r="G259">
            <v>52.669885540939397</v>
          </cell>
          <cell r="H259">
            <v>52.892437733661126</v>
          </cell>
          <cell r="I259">
            <v>54.071134135130428</v>
          </cell>
          <cell r="J259">
            <v>54.021303348500311</v>
          </cell>
          <cell r="K259">
            <v>53.971460899345189</v>
          </cell>
          <cell r="L259">
            <v>55.019117799661075</v>
          </cell>
          <cell r="M259">
            <v>55.873966878311677</v>
          </cell>
          <cell r="N259">
            <v>56.684031289955229</v>
          </cell>
          <cell r="O259">
            <v>57.458353684012998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3.76908257074502E-8</v>
          </cell>
          <cell r="E260">
            <v>3.5651464071346798E-7</v>
          </cell>
          <cell r="F260">
            <v>3.0955186012950201E-7</v>
          </cell>
          <cell r="G260">
            <v>3.89375429795855E-7</v>
          </cell>
          <cell r="H260">
            <v>1.6170529919970899E-6</v>
          </cell>
          <cell r="I260">
            <v>0.12458777576931999</v>
          </cell>
          <cell r="J260">
            <v>3.6291092977603401</v>
          </cell>
          <cell r="K260">
            <v>1.95104860932128</v>
          </cell>
          <cell r="L260">
            <v>0.110737381503309</v>
          </cell>
          <cell r="M260">
            <v>9.0359705825543798E-2</v>
          </cell>
          <cell r="N260">
            <v>0.77834775759231201</v>
          </cell>
          <cell r="O260">
            <v>3.1428182252038099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6.6055313060446856</v>
          </cell>
          <cell r="E261">
            <v>6.2047498929387652</v>
          </cell>
          <cell r="F261">
            <v>5.5906933085238357</v>
          </cell>
          <cell r="G261">
            <v>5.5906930124056169</v>
          </cell>
          <cell r="H261">
            <v>5.5906942789288987</v>
          </cell>
          <cell r="I261">
            <v>5.7152815516033977</v>
          </cell>
          <cell r="J261">
            <v>5.7100144210525743</v>
          </cell>
          <cell r="K261">
            <v>5.7047462730203442</v>
          </cell>
          <cell r="L261">
            <v>5.815482740002909</v>
          </cell>
          <cell r="M261">
            <v>5.9058398603419233</v>
          </cell>
          <cell r="N261">
            <v>5.9914630102898423</v>
          </cell>
          <cell r="O261">
            <v>6.0733086700322749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3.0781435663708678E-4</v>
          </cell>
          <cell r="E262">
            <v>1.0486303550976554E-4</v>
          </cell>
          <cell r="F262">
            <v>1.8621910672467473E-4</v>
          </cell>
          <cell r="G262">
            <v>0.33084398081373706</v>
          </cell>
          <cell r="H262">
            <v>0.29787244424682208</v>
          </cell>
          <cell r="I262">
            <v>0.31903869353958891</v>
          </cell>
          <cell r="J262">
            <v>0.28109534652187096</v>
          </cell>
          <cell r="K262">
            <v>0.63590572586663885</v>
          </cell>
          <cell r="L262">
            <v>0.58371527173411841</v>
          </cell>
          <cell r="M262">
            <v>0.57468332274779299</v>
          </cell>
          <cell r="N262">
            <v>0.55401940049001064</v>
          </cell>
          <cell r="O262">
            <v>0.54001831612695916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0.22973334081975866</v>
          </cell>
          <cell r="E263">
            <v>0.24343938187586306</v>
          </cell>
          <cell r="F263">
            <v>0.33652095369812962</v>
          </cell>
          <cell r="G263">
            <v>2.1025535348376972E-3</v>
          </cell>
          <cell r="H263">
            <v>3.1314858458795634E-2</v>
          </cell>
          <cell r="I263">
            <v>6.6473981962809053E-3</v>
          </cell>
          <cell r="J263">
            <v>1.2191222582456212E-2</v>
          </cell>
          <cell r="K263">
            <v>1.7297132314256398E-2</v>
          </cell>
          <cell r="L263">
            <v>9.243057800094677E-3</v>
          </cell>
          <cell r="M263">
            <v>1.8273433224445329E-2</v>
          </cell>
          <cell r="N263">
            <v>3.8942432132966692E-2</v>
          </cell>
          <cell r="O263">
            <v>5.2949750613923548E-2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0.23004115517639581</v>
          </cell>
          <cell r="E264">
            <v>0.24354424491137275</v>
          </cell>
          <cell r="F264">
            <v>0.33670575090352078</v>
          </cell>
          <cell r="G264">
            <v>0.332945350350634</v>
          </cell>
          <cell r="H264">
            <v>0.329185122607423</v>
          </cell>
          <cell r="I264">
            <v>0.32568609173586971</v>
          </cell>
          <cell r="J264">
            <v>0.29328656910432682</v>
          </cell>
          <cell r="K264">
            <v>0.65320285818089574</v>
          </cell>
          <cell r="L264">
            <v>0.59295832953421368</v>
          </cell>
          <cell r="M264">
            <v>0.59295675597223829</v>
          </cell>
          <cell r="N264">
            <v>0.59296183262297708</v>
          </cell>
          <cell r="O264">
            <v>0.59296806674088254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6.7532426599810798</v>
          </cell>
          <cell r="H265">
            <v>6.6850314264092496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19.992190715408015</v>
          </cell>
          <cell r="H266">
            <v>16.912784196132975</v>
          </cell>
          <cell r="I266">
            <v>11.841188797776965</v>
          </cell>
          <cell r="J266">
            <v>8.5776989898519673</v>
          </cell>
          <cell r="K266">
            <v>6.0942143283679684</v>
          </cell>
          <cell r="L266">
            <v>3.1178943218230017</v>
          </cell>
          <cell r="M266">
            <v>1.7583830772774993</v>
          </cell>
          <cell r="N266">
            <v>0.18211904626091013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1.9638066878604838E-6</v>
          </cell>
          <cell r="F267">
            <v>1.6112678371415472</v>
          </cell>
          <cell r="G267">
            <v>4.0375698038684602</v>
          </cell>
          <cell r="H267">
            <v>11.874834642480327</v>
          </cell>
          <cell r="I267">
            <v>10.073715699766002</v>
          </cell>
          <cell r="J267">
            <v>9.961998720923086</v>
          </cell>
          <cell r="K267">
            <v>9.6972033141355087</v>
          </cell>
          <cell r="L267">
            <v>10.494629901772955</v>
          </cell>
          <cell r="M267">
            <v>10.778940316112497</v>
          </cell>
          <cell r="N267">
            <v>11.781487782061445</v>
          </cell>
          <cell r="O267">
            <v>12.834460722638713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1.9676308217888912E-6</v>
          </cell>
          <cell r="F268">
            <v>1.2715320608494209</v>
          </cell>
          <cell r="G268">
            <v>2.614101766963135</v>
          </cell>
          <cell r="H268">
            <v>5.7927470293728049</v>
          </cell>
          <cell r="I268">
            <v>8.3919414113821151</v>
          </cell>
          <cell r="J268">
            <v>8.9509049055330721</v>
          </cell>
          <cell r="K268">
            <v>10.077482475087962</v>
          </cell>
          <cell r="L268">
            <v>10.127076609719669</v>
          </cell>
          <cell r="M268">
            <v>10.938633097956645</v>
          </cell>
          <cell r="N268">
            <v>11.144691774466009</v>
          </cell>
          <cell r="O268">
            <v>11.209764265958842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4.0855513111606817E-6</v>
          </cell>
          <cell r="F269">
            <v>2.8827998979909677</v>
          </cell>
          <cell r="G269">
            <v>6.6516715708315974</v>
          </cell>
          <cell r="H269">
            <v>17.667581671853124</v>
          </cell>
          <cell r="I269">
            <v>18.465657111148118</v>
          </cell>
          <cell r="J269">
            <v>18.912903626456156</v>
          </cell>
          <cell r="K269">
            <v>19.774685789223476</v>
          </cell>
          <cell r="L269">
            <v>20.621706511492629</v>
          </cell>
          <cell r="M269">
            <v>21.71757341406915</v>
          </cell>
          <cell r="N269">
            <v>22.926179556527458</v>
          </cell>
          <cell r="O269">
            <v>24.044224988597552</v>
          </cell>
        </row>
        <row r="270">
          <cell r="A270" t="str">
            <v>RHNM-SHSTG-ELCHP</v>
          </cell>
          <cell r="B270" t="str">
            <v>VAR_fout</v>
          </cell>
          <cell r="C270" t="str">
            <v>RHNM-SHAELCH</v>
          </cell>
          <cell r="D270"/>
          <cell r="E270">
            <v>8.3695349652994189E-2</v>
          </cell>
          <cell r="F270">
            <v>0.34547509041949848</v>
          </cell>
          <cell r="G270">
            <v>0.64863975913336769</v>
          </cell>
          <cell r="H270">
            <v>0.83222818854918268</v>
          </cell>
          <cell r="I270">
            <v>1.019363855658602</v>
          </cell>
          <cell r="J270">
            <v>1.2225829579523657</v>
          </cell>
          <cell r="K270">
            <v>1.6233055117587631</v>
          </cell>
          <cell r="L270">
            <v>1.6228692432873009</v>
          </cell>
          <cell r="M270">
            <v>1.5328345149477167</v>
          </cell>
          <cell r="N270">
            <v>1.6943801877759406</v>
          </cell>
          <cell r="O270">
            <v>1.5470451901527313</v>
          </cell>
        </row>
        <row r="271">
          <cell r="A271" t="str">
            <v>RHNM-SHSTG-ELCHP</v>
          </cell>
          <cell r="B271" t="str">
            <v>VAR_fin</v>
          </cell>
          <cell r="C271" t="str">
            <v>RHNM-SHAELCH</v>
          </cell>
          <cell r="D271"/>
          <cell r="E271">
            <v>8.3700063946968509E-2</v>
          </cell>
          <cell r="F271">
            <v>0.3454915455716614</v>
          </cell>
          <cell r="G271">
            <v>0.64867106032209476</v>
          </cell>
          <cell r="H271">
            <v>0.83225981379080449</v>
          </cell>
          <cell r="I271">
            <v>1.0194057015192408</v>
          </cell>
          <cell r="J271">
            <v>1.2226347904343706</v>
          </cell>
          <cell r="K271">
            <v>1.6233756383295066</v>
          </cell>
          <cell r="L271">
            <v>1.6229408102590757</v>
          </cell>
          <cell r="M271">
            <v>1.532904556026113</v>
          </cell>
          <cell r="N271">
            <v>1.6944595288954509</v>
          </cell>
          <cell r="O271">
            <v>1.5471231214665173</v>
          </cell>
        </row>
        <row r="272">
          <cell r="A272" t="str">
            <v>RHNM-SHSTG-ELCHP</v>
          </cell>
          <cell r="B272" t="str">
            <v>VAR_ncap</v>
          </cell>
          <cell r="C272" t="str">
            <v>-</v>
          </cell>
          <cell r="D272">
            <v>2.5212778394776802E-5</v>
          </cell>
          <cell r="E272">
            <v>9.6547780963866306E-3</v>
          </cell>
          <cell r="F272">
            <v>3.1441610849088003E-2</v>
          </cell>
          <cell r="G272">
            <v>3.8998664542615802E-2</v>
          </cell>
          <cell r="H272">
            <v>4.4345654113137796E-3</v>
          </cell>
          <cell r="I272">
            <v>6.4442463635050407E-2</v>
          </cell>
          <cell r="J272">
            <v>6.0930951688167999E-2</v>
          </cell>
          <cell r="K272">
            <v>5.8879235120977598E-2</v>
          </cell>
          <cell r="L272">
            <v>6.2219004632390301E-2</v>
          </cell>
          <cell r="M272">
            <v>6.2597714698158793E-2</v>
          </cell>
          <cell r="N272">
            <v>6.8211195390115498E-2</v>
          </cell>
          <cell r="O272">
            <v>5.2895213203204797E-2</v>
          </cell>
        </row>
        <row r="273">
          <cell r="A273" t="str">
            <v>RHNM-SHSTG-ELCHP</v>
          </cell>
          <cell r="B273" t="str">
            <v>VAR_cap</v>
          </cell>
          <cell r="C273" t="str">
            <v>-</v>
          </cell>
          <cell r="D273">
            <v>2.5212778394776802E-5</v>
          </cell>
          <cell r="E273">
            <v>9.6782677783424642E-3</v>
          </cell>
          <cell r="F273">
            <v>4.1115988043349566E-2</v>
          </cell>
          <cell r="G273">
            <v>8.0108853185884871E-2</v>
          </cell>
          <cell r="H273">
            <v>7.9797319307641043E-2</v>
          </cell>
          <cell r="I273">
            <v>0.10703074333796901</v>
          </cell>
          <cell r="J273">
            <v>0.12978979850708947</v>
          </cell>
          <cell r="K273">
            <v>0.18419645426539527</v>
          </cell>
          <cell r="L273">
            <v>0.18376964457078704</v>
          </cell>
          <cell r="M273">
            <v>0.18360693459519414</v>
          </cell>
          <cell r="N273">
            <v>0.18360093321007226</v>
          </cell>
          <cell r="O273">
            <v>0.18360456647117382</v>
          </cell>
        </row>
        <row r="274">
          <cell r="A274" t="str">
            <v>D-SCOM_LTH</v>
          </cell>
          <cell r="B274" t="str">
            <v>VAR_fout</v>
          </cell>
          <cell r="C274" t="str">
            <v>SCOM_LTH_DH</v>
          </cell>
          <cell r="D274">
            <v>5.6100012692447843</v>
          </cell>
          <cell r="E274">
            <v>6.0767030648654261</v>
          </cell>
          <cell r="F274">
            <v>6.0767031188770195</v>
          </cell>
          <cell r="G274">
            <v>6.076702953023986</v>
          </cell>
          <cell r="H274">
            <v>6.0767027861081386</v>
          </cell>
          <cell r="I274">
            <v>6.0767029375375587</v>
          </cell>
          <cell r="J274">
            <v>8.9355141896274439</v>
          </cell>
          <cell r="K274">
            <v>9.0117815837311639</v>
          </cell>
          <cell r="L274">
            <v>9.0117813508691533</v>
          </cell>
          <cell r="M274">
            <v>9.0117835714714651</v>
          </cell>
          <cell r="N274">
            <v>9.0117855179227462</v>
          </cell>
          <cell r="O274">
            <v>9.0117889598952647</v>
          </cell>
        </row>
        <row r="275">
          <cell r="A275" t="str">
            <v>D-SCOM_LTH</v>
          </cell>
          <cell r="B275" t="str">
            <v>VAR_fin</v>
          </cell>
          <cell r="C275" t="str">
            <v>LTH</v>
          </cell>
          <cell r="D275">
            <v>6.09877711352887</v>
          </cell>
          <cell r="E275">
            <v>6.6044045024630229</v>
          </cell>
          <cell r="F275">
            <v>6.6018020110949118</v>
          </cell>
          <cell r="G275">
            <v>6.5974688026672963</v>
          </cell>
          <cell r="H275">
            <v>6.5931412774738387</v>
          </cell>
          <cell r="I275">
            <v>6.5888197706651157</v>
          </cell>
          <cell r="J275">
            <v>9.6822121134214143</v>
          </cell>
          <cell r="K275">
            <v>9.7584605228090329</v>
          </cell>
          <cell r="L275">
            <v>9.7584602706530479</v>
          </cell>
          <cell r="M275">
            <v>9.7584626752452728</v>
          </cell>
          <cell r="N275">
            <v>9.7584647829714477</v>
          </cell>
          <cell r="O275">
            <v>9.7584685101315731</v>
          </cell>
        </row>
        <row r="276">
          <cell r="A276" t="str">
            <v>D-SCOM_LTH</v>
          </cell>
          <cell r="B276" t="str">
            <v>VAR_ncap</v>
          </cell>
          <cell r="C276" t="str">
            <v>-</v>
          </cell>
          <cell r="D276">
            <v>0.84970025327352505</v>
          </cell>
          <cell r="E276">
            <v>2.5912281178549401E-8</v>
          </cell>
          <cell r="F276">
            <v>2.1471435997224998E-8</v>
          </cell>
          <cell r="G276">
            <v>1.99864549850749E-8</v>
          </cell>
          <cell r="H276">
            <v>2.82797930849871E-8</v>
          </cell>
          <cell r="I276">
            <v>5.4144925970944999E-8</v>
          </cell>
          <cell r="J276">
            <v>4.5638344290296597E-2</v>
          </cell>
          <cell r="K276">
            <v>3.9014437662438202E-8</v>
          </cell>
          <cell r="L276">
            <v>3.6885608950868398E-8</v>
          </cell>
          <cell r="M276">
            <v>7.6711611534404095E-8</v>
          </cell>
          <cell r="N276">
            <v>8.8280605199669295E-8</v>
          </cell>
          <cell r="O276">
            <v>3.5386917170823801E-7</v>
          </cell>
        </row>
        <row r="277">
          <cell r="A277" t="str">
            <v>D-SCOM_LTH</v>
          </cell>
          <cell r="B277" t="str">
            <v>VAR_cap</v>
          </cell>
          <cell r="C277" t="str">
            <v>-</v>
          </cell>
          <cell r="D277">
            <v>0.84970025327352505</v>
          </cell>
          <cell r="E277">
            <v>0.84970027918580604</v>
          </cell>
          <cell r="F277">
            <v>0.849700300657242</v>
          </cell>
          <cell r="G277">
            <v>0.84970032064369705</v>
          </cell>
          <cell r="H277">
            <v>0.84970034892349</v>
          </cell>
          <cell r="I277">
            <v>0.84970040306841599</v>
          </cell>
          <cell r="J277">
            <v>0.89533874735871299</v>
          </cell>
          <cell r="K277">
            <v>0.89533878637315001</v>
          </cell>
          <cell r="L277">
            <v>0.89533882325875902</v>
          </cell>
          <cell r="M277">
            <v>0.89533889997037097</v>
          </cell>
          <cell r="N277">
            <v>0.89533898825097602</v>
          </cell>
          <cell r="O277">
            <v>0.89533934212014799</v>
          </cell>
        </row>
        <row r="278">
          <cell r="A278" t="str">
            <v>ITOT-SWHBIOBR</v>
          </cell>
          <cell r="B278" t="str">
            <v>VAR_fout</v>
          </cell>
          <cell r="C278" t="str">
            <v>ITOT-SWH</v>
          </cell>
          <cell r="D278">
            <v>0.31051210205141277</v>
          </cell>
          <cell r="E278">
            <v>0.39251839492472906</v>
          </cell>
          <cell r="F278">
            <v>0.39252003714503009</v>
          </cell>
          <cell r="G278">
            <v>0.62154996902605486</v>
          </cell>
          <cell r="H278">
            <v>0.62155211002088617</v>
          </cell>
          <cell r="I278">
            <v>0.62155233313184166</v>
          </cell>
          <cell r="J278">
            <v>0.6254862827262927</v>
          </cell>
          <cell r="K278">
            <v>0.62942056630821153</v>
          </cell>
          <cell r="L278">
            <v>0.62942038638986575</v>
          </cell>
          <cell r="M278">
            <v>0.62942110857459688</v>
          </cell>
          <cell r="N278">
            <v>0.62942121446465782</v>
          </cell>
          <cell r="O278">
            <v>0.62942367529847953</v>
          </cell>
        </row>
        <row r="279">
          <cell r="A279" t="str">
            <v>ITOT-SWHBIOBR</v>
          </cell>
          <cell r="B279" t="str">
            <v>VAR_fin</v>
          </cell>
          <cell r="C279" t="str">
            <v>IBIO</v>
          </cell>
          <cell r="D279">
            <v>0.4367258819288507</v>
          </cell>
          <cell r="E279">
            <v>0.55206525305869125</v>
          </cell>
          <cell r="F279">
            <v>0.55206756279188496</v>
          </cell>
          <cell r="G279">
            <v>0.87419123632356599</v>
          </cell>
          <cell r="H279">
            <v>0.87419424756805364</v>
          </cell>
          <cell r="I279">
            <v>0.87419456136686691</v>
          </cell>
          <cell r="J279">
            <v>0.87419466488650377</v>
          </cell>
          <cell r="K279">
            <v>0.87419523098362772</v>
          </cell>
          <cell r="L279">
            <v>0.87419498109703553</v>
          </cell>
          <cell r="M279">
            <v>0.87419598413138422</v>
          </cell>
          <cell r="N279">
            <v>0.87419613120091355</v>
          </cell>
          <cell r="O279">
            <v>0.87419954902566543</v>
          </cell>
        </row>
        <row r="280">
          <cell r="A280" t="str">
            <v>ITOT-SWHBIOBR</v>
          </cell>
          <cell r="B280" t="str">
            <v>VAR_ncap</v>
          </cell>
          <cell r="C280" t="str">
            <v>-</v>
          </cell>
          <cell r="D280"/>
          <cell r="E280">
            <v>1.5508468097222901E-2</v>
          </cell>
          <cell r="F280">
            <v>1.1400698609558099E-5</v>
          </cell>
          <cell r="G280">
            <v>2.36020379448529E-3</v>
          </cell>
          <cell r="H280">
            <v>2.2691373543888001E-2</v>
          </cell>
          <cell r="I280">
            <v>2.18938040085454E-2</v>
          </cell>
          <cell r="J280">
            <v>2.0720479452802399E-5</v>
          </cell>
          <cell r="K280">
            <v>2.3330354517660901E-2</v>
          </cell>
          <cell r="L280">
            <v>1.7398432215164E-2</v>
          </cell>
          <cell r="M280">
            <v>5.9724842347658397E-3</v>
          </cell>
          <cell r="N280">
            <v>2.4775643456862301E-2</v>
          </cell>
          <cell r="O280">
            <v>1.6213360984882401E-2</v>
          </cell>
        </row>
        <row r="281">
          <cell r="A281" t="str">
            <v>ITOT-SWHBIOBR</v>
          </cell>
          <cell r="B281" t="str">
            <v>VAR_cap</v>
          </cell>
          <cell r="C281" t="str">
            <v>-</v>
          </cell>
          <cell r="D281">
            <v>1.7013611085743299E-2</v>
          </cell>
          <cell r="E281">
            <v>3.2521364832515158E-2</v>
          </cell>
          <cell r="F281">
            <v>3.2529789741720667E-2</v>
          </cell>
          <cell r="G281">
            <v>3.4886731326733166E-2</v>
          </cell>
          <cell r="H281">
            <v>3.7408107327671712E-2</v>
          </cell>
          <cell r="I281">
            <v>4.6493301427572714E-2</v>
          </cell>
          <cell r="J281">
            <v>4.4598256964551171E-2</v>
          </cell>
          <cell r="K281">
            <v>4.5236148311520709E-2</v>
          </cell>
          <cell r="L281">
            <v>4.4101806520406579E-2</v>
          </cell>
          <cell r="M281">
            <v>4.6691720867990283E-2</v>
          </cell>
          <cell r="N281">
            <v>4.6749172469771776E-2</v>
          </cell>
          <cell r="O281">
            <v>4.6951022743309062E-2</v>
          </cell>
        </row>
        <row r="282">
          <cell r="A282" t="str">
            <v>RHNS-SHPLTBR</v>
          </cell>
          <cell r="B282" t="str">
            <v>VAR_fout</v>
          </cell>
          <cell r="C282" t="str">
            <v>RHNS-SHPLT</v>
          </cell>
          <cell r="D282"/>
          <cell r="E282"/>
          <cell r="F282"/>
          <cell r="G282">
            <v>6.1158789526553502E-4</v>
          </cell>
          <cell r="H282">
            <v>6.1843296370531827E-4</v>
          </cell>
          <cell r="I282">
            <v>6.1909329419735379E-4</v>
          </cell>
          <cell r="J282">
            <v>6.1965319472785186E-4</v>
          </cell>
          <cell r="K282">
            <v>6.2197178228748753E-4</v>
          </cell>
          <cell r="L282">
            <v>6.2155746403041079E-4</v>
          </cell>
          <cell r="M282">
            <v>6.2275179188512404E-4</v>
          </cell>
          <cell r="N282">
            <v>6.2255427354129778E-4</v>
          </cell>
          <cell r="O282">
            <v>6.2438919526463122E-4</v>
          </cell>
        </row>
        <row r="283">
          <cell r="A283" t="str">
            <v>RHNS-SHPLTBR</v>
          </cell>
          <cell r="B283" t="str">
            <v>VAR_fin</v>
          </cell>
          <cell r="C283" t="str">
            <v>RPLT</v>
          </cell>
          <cell r="D283"/>
          <cell r="E283"/>
          <cell r="F283"/>
          <cell r="G283">
            <v>6.7954210585059391E-4</v>
          </cell>
          <cell r="H283">
            <v>6.8714773745035375E-4</v>
          </cell>
          <cell r="I283">
            <v>6.8788143799705952E-4</v>
          </cell>
          <cell r="J283">
            <v>6.8850354969761157E-4</v>
          </cell>
          <cell r="K283">
            <v>6.9107975809720853E-4</v>
          </cell>
          <cell r="L283">
            <v>6.9061940447823471E-4</v>
          </cell>
          <cell r="M283">
            <v>6.9194643542791609E-4</v>
          </cell>
          <cell r="N283">
            <v>6.9172697060144236E-4</v>
          </cell>
          <cell r="O283">
            <v>6.9376577251625739E-4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D284"/>
          <cell r="E284">
            <v>1.29661802483832E-8</v>
          </cell>
          <cell r="F284">
            <v>4.9222391973008297E-8</v>
          </cell>
          <cell r="G284">
            <v>5.54356970744136E-5</v>
          </cell>
          <cell r="H284">
            <v>5.0712151789045101E-7</v>
          </cell>
          <cell r="I284">
            <v>5.3258902945750302E-6</v>
          </cell>
          <cell r="J284">
            <v>4.3344690894152798E-5</v>
          </cell>
          <cell r="K284">
            <v>8.2476606552479993E-6</v>
          </cell>
          <cell r="L284">
            <v>3.1852362401214601E-6</v>
          </cell>
          <cell r="M284">
            <v>4.2697166423520799E-5</v>
          </cell>
          <cell r="N284">
            <v>6.1330768164411199E-6</v>
          </cell>
          <cell r="O284">
            <v>1.00480886221528E-5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D285"/>
          <cell r="E285">
            <v>1.29661802483832E-8</v>
          </cell>
          <cell r="F285">
            <v>1.3579772846410947E-9</v>
          </cell>
          <cell r="G285">
            <v>5.5408040950070085E-5</v>
          </cell>
          <cell r="H285">
            <v>5.5892069297725964E-5</v>
          </cell>
          <cell r="I285">
            <v>5.0647184830197139E-5</v>
          </cell>
          <cell r="J285">
            <v>4.9122352025662684E-5</v>
          </cell>
          <cell r="K285">
            <v>5.6827005725004167E-5</v>
          </cell>
          <cell r="L285">
            <v>4.9751402532430103E-5</v>
          </cell>
          <cell r="M285">
            <v>5.4023383854295288E-5</v>
          </cell>
          <cell r="N285">
            <v>5.230724569763582E-5</v>
          </cell>
          <cell r="O285">
            <v>5.8762313187260493E-5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D286"/>
          <cell r="E286"/>
          <cell r="F286"/>
          <cell r="G286">
            <v>1.4655549198496165E-4</v>
          </cell>
          <cell r="H286">
            <v>1.4049747117062881E-4</v>
          </cell>
          <cell r="I286">
            <v>2.9731177373100356E-4</v>
          </cell>
          <cell r="J286">
            <v>2.295844679125619E-4</v>
          </cell>
          <cell r="K286">
            <v>2.3819681527859727E-4</v>
          </cell>
          <cell r="L286">
            <v>6.4949255086425275E-4</v>
          </cell>
          <cell r="M286">
            <v>6.3602237712199116E-4</v>
          </cell>
          <cell r="N286">
            <v>1.7069687259868403E-4</v>
          </cell>
          <cell r="O286">
            <v>3.7457278616197844E-4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D287"/>
          <cell r="E287"/>
          <cell r="F287"/>
          <cell r="G287">
            <v>5.6786137943849439E-5</v>
          </cell>
          <cell r="H287">
            <v>1.4042349611503117E-4</v>
          </cell>
          <cell r="I287">
            <v>2.9726021790022373E-4</v>
          </cell>
          <cell r="J287">
            <v>2.2956650978142029E-4</v>
          </cell>
          <cell r="K287">
            <v>2.3926789886718285E-4</v>
          </cell>
          <cell r="L287">
            <v>6.5811815240269611E-4</v>
          </cell>
          <cell r="M287">
            <v>6.4141926156726899E-4</v>
          </cell>
          <cell r="N287">
            <v>1.7111608639657855E-4</v>
          </cell>
          <cell r="O287">
            <v>3.7470503382757076E-4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D288"/>
          <cell r="E288"/>
          <cell r="F288"/>
          <cell r="G288">
            <v>2.0281272254285015E-4</v>
          </cell>
          <cell r="H288">
            <v>2.7987224242117072E-4</v>
          </cell>
          <cell r="I288">
            <v>5.930623569318505E-4</v>
          </cell>
          <cell r="J288">
            <v>4.5676254217078981E-4</v>
          </cell>
          <cell r="K288">
            <v>4.7434784096239772E-4</v>
          </cell>
          <cell r="L288">
            <v>1.3063465201225955E-3</v>
          </cell>
          <cell r="M288">
            <v>1.2746462318263421E-3</v>
          </cell>
          <cell r="N288">
            <v>3.3991548281180208E-4</v>
          </cell>
          <cell r="O288">
            <v>7.46546161824618E-4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D289">
            <v>0.68565004388864503</v>
          </cell>
          <cell r="E289">
            <v>0.74268997469915554</v>
          </cell>
          <cell r="F289">
            <v>0.59222393587476296</v>
          </cell>
          <cell r="G289">
            <v>0.65901962220340926</v>
          </cell>
          <cell r="H289">
            <v>0.53571949386399542</v>
          </cell>
          <cell r="I289">
            <v>0.31626784539314806</v>
          </cell>
          <cell r="J289"/>
          <cell r="K289"/>
          <cell r="L289">
            <v>1.1080362184142899E-3</v>
          </cell>
          <cell r="M289">
            <v>2.0271158957759542E-3</v>
          </cell>
          <cell r="N289">
            <v>2.0112472189979563E-3</v>
          </cell>
          <cell r="O289">
            <v>2.9933523076282379E-3</v>
          </cell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D290">
            <v>0.68565004388864503</v>
          </cell>
          <cell r="E290">
            <v>0.74268997469915554</v>
          </cell>
          <cell r="F290">
            <v>0.59222393587476296</v>
          </cell>
          <cell r="G290">
            <v>0.65901962220340926</v>
          </cell>
          <cell r="H290">
            <v>0.53571949386399542</v>
          </cell>
          <cell r="I290">
            <v>0.31626784539314806</v>
          </cell>
          <cell r="J290"/>
          <cell r="K290"/>
          <cell r="L290">
            <v>1.1080362184142899E-3</v>
          </cell>
          <cell r="M290">
            <v>2.0271158957759542E-3</v>
          </cell>
          <cell r="N290">
            <v>2.0112472189979563E-3</v>
          </cell>
          <cell r="O290">
            <v>2.9933523076282379E-3</v>
          </cell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D291">
            <v>0.69257580190772183</v>
          </cell>
          <cell r="E291">
            <v>0.75019189363551031</v>
          </cell>
          <cell r="F291">
            <v>0.59820599583309397</v>
          </cell>
          <cell r="G291">
            <v>0.66567638606404933</v>
          </cell>
          <cell r="H291">
            <v>0.54113080188282348</v>
          </cell>
          <cell r="I291">
            <v>0.31946247009408923</v>
          </cell>
          <cell r="J291"/>
          <cell r="K291"/>
          <cell r="L291">
            <v>1.1192285034487778E-3</v>
          </cell>
          <cell r="M291">
            <v>2.0475918139151042E-3</v>
          </cell>
          <cell r="N291">
            <v>2.0315628474726825E-3</v>
          </cell>
          <cell r="O291">
            <v>3.0235881895234748E-3</v>
          </cell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D292">
            <v>1.40313087826511E-8</v>
          </cell>
          <cell r="E292">
            <v>1.1629641567979699E-2</v>
          </cell>
          <cell r="F292">
            <v>1.53888814666882E-2</v>
          </cell>
          <cell r="G292">
            <v>1.5677451485565101E-2</v>
          </cell>
          <cell r="H292">
            <v>1.6060351137136698E-2</v>
          </cell>
          <cell r="I292">
            <v>1.0766685252210801E-2</v>
          </cell>
          <cell r="J292">
            <v>3.8753909514738102E-7</v>
          </cell>
          <cell r="K292">
            <v>3.63658615613563E-7</v>
          </cell>
          <cell r="L292">
            <v>1.3740494755209499E-4</v>
          </cell>
          <cell r="M292">
            <v>1.8896940560002301E-4</v>
          </cell>
          <cell r="N292">
            <v>1.5700564446466999E-4</v>
          </cell>
          <cell r="O292">
            <v>2.7791681700480697E-4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D293">
            <v>7.5969282989835685E-2</v>
          </cell>
          <cell r="E293">
            <v>5.7396058070393205E-2</v>
          </cell>
          <cell r="F293">
            <v>4.9925329831163809E-2</v>
          </cell>
          <cell r="G293">
            <v>5.0922830567601912E-2</v>
          </cell>
          <cell r="H293">
            <v>4.1395428396379788E-2</v>
          </cell>
          <cell r="I293">
            <v>2.5063131164864801E-2</v>
          </cell>
          <cell r="J293">
            <v>1.8066299820040932E-7</v>
          </cell>
          <cell r="K293">
            <v>1.2764378399914011E-7</v>
          </cell>
          <cell r="L293">
            <v>1.375186506631901E-4</v>
          </cell>
          <cell r="M293">
            <v>2.402072127306992E-4</v>
          </cell>
          <cell r="N293">
            <v>2.3749470428423297E-4</v>
          </cell>
          <cell r="O293">
            <v>3.7401171659309296E-4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2093.6571604760302</v>
          </cell>
          <cell r="H294">
            <v>2085.5350653502801</v>
          </cell>
          <cell r="I294">
            <v>2077.4144378452502</v>
          </cell>
          <cell r="J294">
            <v>2070.5810855402601</v>
          </cell>
          <cell r="K294">
            <v>2063.74937654931</v>
          </cell>
          <cell r="L294">
            <v>2063.7489713928499</v>
          </cell>
          <cell r="M294">
            <v>2063.7488646915499</v>
          </cell>
          <cell r="N294">
            <v>2063.7490202766298</v>
          </cell>
          <cell r="O294">
            <v>2063.7498293684398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D295">
            <v>2089.34680048464</v>
          </cell>
          <cell r="E295">
            <v>2111.0131698740802</v>
          </cell>
          <cell r="F295">
            <v>2102.26947106126</v>
          </cell>
          <cell r="G295">
            <v>2093.6571604760297</v>
          </cell>
          <cell r="H295">
            <v>2085.5350653502815</v>
          </cell>
          <cell r="I295">
            <v>2077.4144378452484</v>
          </cell>
          <cell r="J295">
            <v>2070.5810855402624</v>
          </cell>
          <cell r="K295">
            <v>2063.7493765493145</v>
          </cell>
          <cell r="L295">
            <v>2063.7489713928517</v>
          </cell>
          <cell r="M295">
            <v>2063.7488646915526</v>
          </cell>
          <cell r="N295">
            <v>2063.7490202766276</v>
          </cell>
          <cell r="O295">
            <v>2063.7498293684371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D296"/>
          <cell r="E296">
            <v>8.1139023449033482E-2</v>
          </cell>
          <cell r="F296">
            <v>8.1139099796043085E-2</v>
          </cell>
          <cell r="G296">
            <v>8.1138804440395715E-2</v>
          </cell>
          <cell r="H296">
            <v>8.1139118355445322E-2</v>
          </cell>
          <cell r="I296">
            <v>8.1139458153639141E-2</v>
          </cell>
          <cell r="J296">
            <v>8.1139711862746156E-2</v>
          </cell>
          <cell r="K296">
            <v>8.1139833781894669E-2</v>
          </cell>
          <cell r="L296">
            <v>8.1139630612276428E-2</v>
          </cell>
          <cell r="M296">
            <v>8.1139823341444234E-2</v>
          </cell>
          <cell r="N296">
            <v>3.4292402469791292E-4</v>
          </cell>
          <cell r="O296">
            <v>3.4320379769385676E-4</v>
          </cell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D297"/>
          <cell r="E297">
            <v>8.1139023449033482E-2</v>
          </cell>
          <cell r="F297">
            <v>8.1139099796043085E-2</v>
          </cell>
          <cell r="G297">
            <v>8.1138804440395715E-2</v>
          </cell>
          <cell r="H297">
            <v>8.1139118355445322E-2</v>
          </cell>
          <cell r="I297">
            <v>8.1139458153639141E-2</v>
          </cell>
          <cell r="J297">
            <v>8.1139711862746156E-2</v>
          </cell>
          <cell r="K297">
            <v>8.1139833781894669E-2</v>
          </cell>
          <cell r="L297">
            <v>8.1139630612276428E-2</v>
          </cell>
          <cell r="M297">
            <v>8.1139823341444234E-2</v>
          </cell>
          <cell r="N297">
            <v>3.4292402469791292E-4</v>
          </cell>
          <cell r="O297">
            <v>3.4320379769385676E-4</v>
          </cell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D298"/>
          <cell r="E298">
            <v>0.11269308812365759</v>
          </cell>
          <cell r="F298">
            <v>0.11269319416117091</v>
          </cell>
          <cell r="G298">
            <v>0.11269278394499406</v>
          </cell>
          <cell r="H298">
            <v>0.11269321993811862</v>
          </cell>
          <cell r="I298">
            <v>0.11269369188005443</v>
          </cell>
          <cell r="J298">
            <v>0.11269404425381403</v>
          </cell>
          <cell r="K298">
            <v>0.11269421358596483</v>
          </cell>
          <cell r="L298">
            <v>0.11269393140593952</v>
          </cell>
          <cell r="M298">
            <v>0.11269419908533919</v>
          </cell>
          <cell r="N298">
            <v>4.7628336763599042E-4</v>
          </cell>
          <cell r="O298">
            <v>4.7667194124146819E-4</v>
          </cell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D299"/>
          <cell r="E299">
            <v>6.33364485107577E-3</v>
          </cell>
          <cell r="F299">
            <v>1.6197688704962099E-4</v>
          </cell>
          <cell r="G299"/>
          <cell r="H299">
            <v>6.2877899832748203E-3</v>
          </cell>
          <cell r="I299"/>
          <cell r="J299">
            <v>6.3060108747593404E-3</v>
          </cell>
          <cell r="K299"/>
          <cell r="L299">
            <v>1.48589735513145E-3</v>
          </cell>
          <cell r="M299">
            <v>4.8199655797161898E-3</v>
          </cell>
          <cell r="N299">
            <v>1.17697956524373E-7</v>
          </cell>
          <cell r="O299">
            <v>2.63304140450609E-7</v>
          </cell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D300"/>
          <cell r="E300">
            <v>6.33364485107577E-3</v>
          </cell>
          <cell r="F300">
            <v>6.4955703654513263E-3</v>
          </cell>
          <cell r="G300">
            <v>6.4954358948573435E-3</v>
          </cell>
          <cell r="H300">
            <v>7.9754168414194193E-3</v>
          </cell>
          <cell r="I300">
            <v>6.3217324639701341E-3</v>
          </cell>
          <cell r="J300">
            <v>7.9591669956462201E-3</v>
          </cell>
          <cell r="K300">
            <v>6.3059893035019819E-3</v>
          </cell>
          <cell r="L300">
            <v>6.956115075781295E-3</v>
          </cell>
          <cell r="M300">
            <v>6.3058292081909035E-3</v>
          </cell>
          <cell r="N300">
            <v>4.6492962220149453E-5</v>
          </cell>
          <cell r="O300">
            <v>4.604558055197952E-5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D301"/>
          <cell r="E301">
            <v>0.40498900274511701</v>
          </cell>
          <cell r="F301">
            <v>0.99391635777870935</v>
          </cell>
          <cell r="G301">
            <v>1.8460248800363404</v>
          </cell>
          <cell r="H301">
            <v>2.5919174576310802</v>
          </cell>
          <cell r="I301">
            <v>3.3577558477160485</v>
          </cell>
          <cell r="J301">
            <v>4.1380724816408536</v>
          </cell>
          <cell r="K301">
            <v>4.9940828428825199</v>
          </cell>
          <cell r="L301">
            <v>4.9107134017925507</v>
          </cell>
          <cell r="M301">
            <v>4.8891371853700276</v>
          </cell>
          <cell r="N301">
            <v>4.8906557867632197</v>
          </cell>
          <cell r="O301">
            <v>4.7384836096024898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D302"/>
          <cell r="E302">
            <v>1.511266802002563E-5</v>
          </cell>
          <cell r="F302">
            <v>3.0005333640851463E-5</v>
          </cell>
          <cell r="G302">
            <v>7.68910232435958E-4</v>
          </cell>
          <cell r="H302">
            <v>9.3551679088352139E-4</v>
          </cell>
          <cell r="I302">
            <v>1.3971009248610238E-3</v>
          </cell>
          <cell r="J302">
            <v>1.2390315702221603E-3</v>
          </cell>
          <cell r="K302">
            <v>1.4454649967989E-3</v>
          </cell>
          <cell r="L302">
            <v>1.6407225003073856E-3</v>
          </cell>
          <cell r="M302">
            <v>7.0390102807662931E-3</v>
          </cell>
          <cell r="N302">
            <v>5.6197926549707074E-2</v>
          </cell>
          <cell r="O302">
            <v>0.20275957681271667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D303"/>
          <cell r="E303">
            <v>2.0884339444321794E-5</v>
          </cell>
          <cell r="F303"/>
          <cell r="G303">
            <v>2.1593625986465018E-4</v>
          </cell>
          <cell r="H303">
            <v>8.2924711041968422E-5</v>
          </cell>
          <cell r="I303"/>
          <cell r="J303"/>
          <cell r="K303">
            <v>3.5625505854983463E-5</v>
          </cell>
          <cell r="L303">
            <v>1.8618239294638795E-4</v>
          </cell>
          <cell r="M303">
            <v>1.1954350895180401E-5</v>
          </cell>
          <cell r="O303">
            <v>0.11111588930504172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D304"/>
          <cell r="E304">
            <v>1.2893881652772595E-5</v>
          </cell>
          <cell r="F304">
            <v>8.2741218640407439E-4</v>
          </cell>
          <cell r="G304">
            <v>1.009763884826722E-3</v>
          </cell>
          <cell r="H304">
            <v>2.2272583382081563E-2</v>
          </cell>
          <cell r="I304">
            <v>2.1725084943193845E-2</v>
          </cell>
          <cell r="J304">
            <v>2.1728279121863824E-2</v>
          </cell>
          <cell r="K304">
            <v>8.2818434609362125E-4</v>
          </cell>
          <cell r="L304">
            <v>1.5482235967006915E-3</v>
          </cell>
          <cell r="M304">
            <v>7.0258383607840836E-3</v>
          </cell>
          <cell r="N304">
            <v>5.6285999895655969E-2</v>
          </cell>
          <cell r="O304">
            <v>0.20247901324526882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D305"/>
          <cell r="E305"/>
          <cell r="F305">
            <v>2.3983947550866133E-5</v>
          </cell>
          <cell r="G305">
            <v>1.9552135766368978E-5</v>
          </cell>
          <cell r="H305">
            <v>3.3845690719382703E-5</v>
          </cell>
          <cell r="I305">
            <v>3.1553071447441287E-5</v>
          </cell>
          <cell r="J305">
            <v>3.3955029796248703E-5</v>
          </cell>
          <cell r="K305">
            <v>6.2334388864956975E-5</v>
          </cell>
          <cell r="L305">
            <v>5.5142547593050624E-5</v>
          </cell>
          <cell r="M305">
            <v>8.2114493912067976E-5</v>
          </cell>
          <cell r="N305">
            <v>0.33038208319581297</v>
          </cell>
          <cell r="O305">
            <v>2.22613189094987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D306"/>
          <cell r="E306">
            <v>2.6488023723365662E-2</v>
          </cell>
          <cell r="F306">
            <v>9.4435220890133634E-2</v>
          </cell>
          <cell r="G306">
            <v>0.107176884280517</v>
          </cell>
          <cell r="H306">
            <v>0.23254537107392936</v>
          </cell>
          <cell r="I306">
            <v>0.15298946062493868</v>
          </cell>
          <cell r="J306">
            <v>0.16200219657789272</v>
          </cell>
          <cell r="K306">
            <v>0.16329324915651147</v>
          </cell>
          <cell r="L306">
            <v>0.15854640929709846</v>
          </cell>
          <cell r="M306">
            <v>0.14064460432549222</v>
          </cell>
          <cell r="N306">
            <v>0.1119321641385327</v>
          </cell>
          <cell r="O306">
            <v>0.210801387653027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D307"/>
          <cell r="E307">
            <v>8.3483861795330814E-6</v>
          </cell>
          <cell r="F307"/>
          <cell r="G307">
            <v>8.9725796818202632E-5</v>
          </cell>
          <cell r="H307">
            <v>2.1808662692503452E-4</v>
          </cell>
          <cell r="I307">
            <v>3.8213642609586165E-4</v>
          </cell>
          <cell r="J307">
            <v>4.2007920770543669E-4</v>
          </cell>
          <cell r="K307">
            <v>4.2720727616712966E-5</v>
          </cell>
          <cell r="L307">
            <v>2.1504346325163491E-4</v>
          </cell>
          <cell r="M307">
            <v>3.6179688649192049E-3</v>
          </cell>
          <cell r="N307">
            <v>3.6814453134084039E-2</v>
          </cell>
          <cell r="O307">
            <v>9.7455001798796136E-3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D308"/>
          <cell r="E308">
            <v>1.7212328304892126E-5</v>
          </cell>
          <cell r="F308">
            <v>3.8613970326977523E-4</v>
          </cell>
          <cell r="G308">
            <v>9.9792396909910062E-4</v>
          </cell>
          <cell r="H308">
            <v>1.0750715394581272E-3</v>
          </cell>
          <cell r="I308">
            <v>1.0563655458406638E-3</v>
          </cell>
          <cell r="J308">
            <v>1.1534050525761118E-3</v>
          </cell>
          <cell r="K308">
            <v>7.5035109501464037E-4</v>
          </cell>
          <cell r="L308">
            <v>1.4890620333031161E-3</v>
          </cell>
          <cell r="M308">
            <v>6.9310983274823799E-3</v>
          </cell>
          <cell r="N308">
            <v>5.6029375094033489E-2</v>
          </cell>
          <cell r="O308">
            <v>0.2021150013273299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D309"/>
          <cell r="E309">
            <v>5.3819366989784248E-2</v>
          </cell>
          <cell r="F309">
            <v>6.9545924357637207E-2</v>
          </cell>
          <cell r="G309">
            <v>0.11096411982047436</v>
          </cell>
          <cell r="H309">
            <v>0.17422788908249501</v>
          </cell>
          <cell r="I309">
            <v>0.26596568094861467</v>
          </cell>
          <cell r="J309">
            <v>0.42884128263766824</v>
          </cell>
          <cell r="K309">
            <v>0.45156175869623605</v>
          </cell>
          <cell r="L309">
            <v>0.47174091682036118</v>
          </cell>
          <cell r="M309">
            <v>0.47187402723267102</v>
          </cell>
          <cell r="N309">
            <v>0.34972251321014242</v>
          </cell>
          <cell r="O309">
            <v>0.29742240792579727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D310"/>
          <cell r="E310">
            <v>6.8958349732388388E-2</v>
          </cell>
          <cell r="F310">
            <v>7.2797363956141878E-2</v>
          </cell>
          <cell r="G310">
            <v>1.0781760771684382E-3</v>
          </cell>
          <cell r="H310">
            <v>8.5708648751634811E-4</v>
          </cell>
          <cell r="I310">
            <v>7.1543774705137299E-4</v>
          </cell>
          <cell r="J310">
            <v>3.6813866704927256E-2</v>
          </cell>
          <cell r="K310">
            <v>8.1244494873233833E-2</v>
          </cell>
          <cell r="L310">
            <v>7.2687029652144944E-3</v>
          </cell>
          <cell r="M310">
            <v>7.1919249033790622E-3</v>
          </cell>
          <cell r="N310">
            <v>5.6529247493707468E-2</v>
          </cell>
          <cell r="O310">
            <v>0.20230924232862915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D311"/>
          <cell r="E311">
            <v>0.24137631523449141</v>
          </cell>
          <cell r="F311">
            <v>0.73963899417929169</v>
          </cell>
          <cell r="G311">
            <v>1.6194489100498735</v>
          </cell>
          <cell r="H311">
            <v>2.1410722634528834</v>
          </cell>
          <cell r="I311">
            <v>2.8963010307558226</v>
          </cell>
          <cell r="J311">
            <v>3.468933120870314</v>
          </cell>
          <cell r="K311">
            <v>4.2682516948045279</v>
          </cell>
          <cell r="L311">
            <v>4.264397470987614</v>
          </cell>
          <cell r="M311">
            <v>4.2299091641313371</v>
          </cell>
          <cell r="N311">
            <v>3.7246831557898643</v>
          </cell>
          <cell r="O311">
            <v>0.63979488154742581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D312"/>
          <cell r="E312">
            <v>1.335640660420785E-2</v>
          </cell>
          <cell r="F312">
            <v>1.4619342628239228E-2</v>
          </cell>
          <cell r="G312">
            <v>2.9212631091583728E-3</v>
          </cell>
          <cell r="H312">
            <v>1.6786982708490952E-2</v>
          </cell>
          <cell r="I312">
            <v>1.5956241724578827E-2</v>
          </cell>
          <cell r="J312">
            <v>1.6941632320177501E-2</v>
          </cell>
          <cell r="K312">
            <v>2.6540225005970881E-2</v>
          </cell>
          <cell r="L312">
            <v>2.0490685336164932E-3</v>
          </cell>
          <cell r="M312">
            <v>7.1060825206340217E-3</v>
          </cell>
          <cell r="N312">
            <v>5.5881347597008087E-2</v>
          </cell>
          <cell r="O312">
            <v>0.20299831851239208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D313"/>
          <cell r="E313">
            <v>9.3899223760299407E-4</v>
          </cell>
          <cell r="F313">
            <v>1.4581910064048963E-3</v>
          </cell>
          <cell r="G313">
            <v>1.2995972263282857E-3</v>
          </cell>
          <cell r="H313">
            <v>1.7562704525694694E-3</v>
          </cell>
          <cell r="I313">
            <v>1.2883865055720387E-3</v>
          </cell>
          <cell r="J313"/>
          <cell r="K313">
            <v>5.2852082893700416E-5</v>
          </cell>
          <cell r="L313">
            <v>1.374829853108111E-3</v>
          </cell>
          <cell r="M313">
            <v>7.0372976593569255E-3</v>
          </cell>
          <cell r="N313">
            <v>5.6243092675196268E-2</v>
          </cell>
          <cell r="O313">
            <v>0.20338097963077589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D314"/>
          <cell r="E314">
            <v>6.2088858111620436E-6</v>
          </cell>
          <cell r="F314">
            <v>2.1096363047059209E-4</v>
          </cell>
          <cell r="G314">
            <v>8.6526553823819803E-5</v>
          </cell>
          <cell r="H314">
            <v>1.1324080811134154E-4</v>
          </cell>
          <cell r="I314"/>
          <cell r="J314">
            <v>2.7212580533466466E-5</v>
          </cell>
          <cell r="K314">
            <v>3.9551602242747311E-5</v>
          </cell>
          <cell r="L314">
            <v>2.5144081533756793E-4</v>
          </cell>
          <cell r="M314">
            <v>7.3686610302667972E-4</v>
          </cell>
          <cell r="O314">
            <v>2.7493912221267222E-2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D315">
            <v>44.576905614537608</v>
          </cell>
          <cell r="E315">
            <v>44.827338211054368</v>
          </cell>
          <cell r="F315">
            <v>44.633490730017968</v>
          </cell>
          <cell r="G315">
            <v>44.838272420289165</v>
          </cell>
          <cell r="H315">
            <v>45.030086210817558</v>
          </cell>
          <cell r="I315">
            <v>45.051866440562414</v>
          </cell>
          <cell r="J315">
            <v>44.873466616986065</v>
          </cell>
          <cell r="K315">
            <v>44.932088322112428</v>
          </cell>
          <cell r="L315">
            <v>45.475839257276455</v>
          </cell>
          <cell r="M315">
            <v>45.859518766433489</v>
          </cell>
          <cell r="N315">
            <v>46.272794097019357</v>
          </cell>
          <cell r="O315">
            <v>46.288977515739013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D316">
            <v>44.576905614537608</v>
          </cell>
          <cell r="E316">
            <v>44.827338211054368</v>
          </cell>
          <cell r="F316">
            <v>44.633490730017968</v>
          </cell>
          <cell r="G316">
            <v>44.838272420289165</v>
          </cell>
          <cell r="H316">
            <v>45.030086210817558</v>
          </cell>
          <cell r="I316">
            <v>45.051866440562414</v>
          </cell>
          <cell r="J316">
            <v>44.873466616986065</v>
          </cell>
          <cell r="K316">
            <v>44.932088322112428</v>
          </cell>
          <cell r="L316">
            <v>45.475839257276455</v>
          </cell>
          <cell r="M316">
            <v>45.859518766433489</v>
          </cell>
          <cell r="N316">
            <v>46.272794097019357</v>
          </cell>
          <cell r="O316">
            <v>46.288977515739013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D317">
            <v>0.19321140039446599</v>
          </cell>
          <cell r="E317">
            <v>5.46268849974525E-7</v>
          </cell>
          <cell r="F317">
            <v>5.2668813346868399E-7</v>
          </cell>
          <cell r="G317">
            <v>7.2026129429920497E-7</v>
          </cell>
          <cell r="H317">
            <v>1.39975188323464E-3</v>
          </cell>
          <cell r="I317">
            <v>2.30310805597094E-3</v>
          </cell>
          <cell r="J317">
            <v>3.0588802484441802</v>
          </cell>
          <cell r="K317">
            <v>1.6867096236125501</v>
          </cell>
          <cell r="L317">
            <v>5.7475308501840003E-2</v>
          </cell>
          <cell r="M317">
            <v>4.1955874543766002E-2</v>
          </cell>
          <cell r="N317">
            <v>0.52485327582343699</v>
          </cell>
          <cell r="O317">
            <v>2.58172421643365</v>
          </cell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D318">
            <v>4.7117480845249355</v>
          </cell>
          <cell r="E318">
            <v>4.7423654424921091</v>
          </cell>
          <cell r="F318">
            <v>4.7582502487434422</v>
          </cell>
          <cell r="G318">
            <v>4.7582500822714318</v>
          </cell>
          <cell r="H318">
            <v>4.7596492109525084</v>
          </cell>
          <cell r="I318">
            <v>4.7619513661365716</v>
          </cell>
          <cell r="J318">
            <v>4.7430945171694665</v>
          </cell>
          <cell r="K318">
            <v>4.74929115613826</v>
          </cell>
          <cell r="L318">
            <v>4.8067649687293663</v>
          </cell>
          <cell r="M318">
            <v>4.8473199476408375</v>
          </cell>
          <cell r="N318">
            <v>4.8910026668286779</v>
          </cell>
          <cell r="O318">
            <v>4.892713926374384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D319"/>
          <cell r="E319">
            <v>2.6177956649930896</v>
          </cell>
          <cell r="F319">
            <v>2.6177966086732365</v>
          </cell>
          <cell r="G319">
            <v>2.6177934303707855</v>
          </cell>
          <cell r="H319">
            <v>2.6177929457202613</v>
          </cell>
          <cell r="I319">
            <v>2.6177930046460016</v>
          </cell>
          <cell r="J319">
            <v>2.6177948020441955</v>
          </cell>
          <cell r="K319">
            <v>2.6177964219117102</v>
          </cell>
          <cell r="L319">
            <v>2.6177922698239056</v>
          </cell>
          <cell r="M319">
            <v>2.6177964695431748</v>
          </cell>
          <cell r="N319">
            <v>2.617792455159599</v>
          </cell>
          <cell r="O319">
            <v>2.6177960092711485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E320">
            <v>2.6177956649930896</v>
          </cell>
          <cell r="F320">
            <v>2.6177966086732365</v>
          </cell>
          <cell r="G320">
            <v>2.6177934303707855</v>
          </cell>
          <cell r="H320">
            <v>2.6177929457202613</v>
          </cell>
          <cell r="I320">
            <v>2.6177930046460016</v>
          </cell>
          <cell r="J320">
            <v>2.6177948020441955</v>
          </cell>
          <cell r="K320">
            <v>2.6177964219117102</v>
          </cell>
          <cell r="L320">
            <v>2.6177922698239056</v>
          </cell>
          <cell r="M320">
            <v>2.6177964695431748</v>
          </cell>
          <cell r="N320">
            <v>2.617792455159599</v>
          </cell>
          <cell r="O320">
            <v>2.6177960092711485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D321"/>
          <cell r="E321">
            <v>0.202282400423211</v>
          </cell>
          <cell r="F321">
            <v>2.0169871230435802E-6</v>
          </cell>
          <cell r="G321">
            <v>1.33847617913308E-5</v>
          </cell>
          <cell r="H321">
            <v>1.3313077244452E-6</v>
          </cell>
          <cell r="I321">
            <v>1.2674183329600801E-7</v>
          </cell>
          <cell r="J321">
            <v>9.2027537978736095E-5</v>
          </cell>
          <cell r="K321">
            <v>6.5675072802107506E-2</v>
          </cell>
          <cell r="L321">
            <v>0.13652133891795601</v>
          </cell>
          <cell r="M321">
            <v>1.50686498732898E-5</v>
          </cell>
          <cell r="N321">
            <v>2.00599189545355E-7</v>
          </cell>
          <cell r="O321">
            <v>9.9256131322501501E-6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D322"/>
          <cell r="E322">
            <v>0.202282400423211</v>
          </cell>
          <cell r="F322">
            <v>0.20228438906893467</v>
          </cell>
          <cell r="G322">
            <v>0.20229772570678967</v>
          </cell>
          <cell r="H322">
            <v>0.20229902274243058</v>
          </cell>
          <cell r="I322">
            <v>0.20229912659148117</v>
          </cell>
          <cell r="J322">
            <v>0.20239115923107953</v>
          </cell>
          <cell r="K322">
            <v>0.20229653959776175</v>
          </cell>
          <cell r="L322">
            <v>0.20230015098030904</v>
          </cell>
          <cell r="M322">
            <v>0.20230476501867237</v>
          </cell>
          <cell r="N322">
            <v>0.20230376619310611</v>
          </cell>
          <cell r="O322">
            <v>0.20231344004287194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D323">
            <v>7.3520864478562766E-6</v>
          </cell>
          <cell r="E323">
            <v>6.5475187868059346E-6</v>
          </cell>
          <cell r="F323">
            <v>0.50122937442494619</v>
          </cell>
          <cell r="G323">
            <v>0.49869174301920366</v>
          </cell>
          <cell r="H323">
            <v>0.25080694486365779</v>
          </cell>
          <cell r="I323">
            <v>0.76743902010975518</v>
          </cell>
          <cell r="J323">
            <v>1.0433578208711143</v>
          </cell>
          <cell r="K323">
            <v>1.0921886408682195</v>
          </cell>
          <cell r="L323">
            <v>0.70259356592240141</v>
          </cell>
          <cell r="M323">
            <v>0.35979277507887858</v>
          </cell>
          <cell r="N323">
            <v>0.69868308101911314</v>
          </cell>
          <cell r="O323">
            <v>0.56495853830834253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D324">
            <v>4.6769277532803747E-7</v>
          </cell>
          <cell r="E324">
            <v>1.4355026863704472E-6</v>
          </cell>
          <cell r="F324">
            <v>0.50124869089253432</v>
          </cell>
          <cell r="G324">
            <v>0.49871740957859945</v>
          </cell>
          <cell r="H324">
            <v>0.25081348824700628</v>
          </cell>
          <cell r="I324">
            <v>0.76748035636106182</v>
          </cell>
          <cell r="J324">
            <v>1.0434059015571779</v>
          </cell>
          <cell r="K324">
            <v>1.092242449731621</v>
          </cell>
          <cell r="L324">
            <v>0.70263682041314801</v>
          </cell>
          <cell r="M324">
            <v>0.35980468965892942</v>
          </cell>
          <cell r="N324">
            <v>0.6987208838032628</v>
          </cell>
          <cell r="O324">
            <v>0.56497982064877139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D325">
            <v>1.0820624450857E-2</v>
          </cell>
          <cell r="E325">
            <v>6.7423497160437301E-2</v>
          </cell>
          <cell r="F325">
            <v>2.8165108604516698E-7</v>
          </cell>
          <cell r="G325">
            <v>2.17334650034983E-7</v>
          </cell>
          <cell r="H325">
            <v>1.69759374267216E-4</v>
          </cell>
          <cell r="I325">
            <v>0.117491915260723</v>
          </cell>
          <cell r="J325">
            <v>4.1653129227269201E-2</v>
          </cell>
          <cell r="K325">
            <v>1.30680046252059E-2</v>
          </cell>
          <cell r="L325">
            <v>4.5576343264365902E-2</v>
          </cell>
          <cell r="M325">
            <v>1.8495369823999599E-3</v>
          </cell>
          <cell r="N325">
            <v>7.6469072752099798E-2</v>
          </cell>
          <cell r="O325">
            <v>1.2998075621837499E-2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D326">
            <v>1.0821687003820597E-2</v>
          </cell>
          <cell r="E326">
            <v>7.8245184164257797E-2</v>
          </cell>
          <cell r="F326">
            <v>7.8245465815343904E-2</v>
          </cell>
          <cell r="G326">
            <v>7.8245683149993903E-2</v>
          </cell>
          <cell r="H326">
            <v>3.7520705981975669E-2</v>
          </cell>
          <cell r="I326">
            <v>0.117661909768271</v>
          </cell>
          <cell r="J326">
            <v>0.15931480386225899</v>
          </cell>
          <cell r="K326">
            <v>0.17221304911319801</v>
          </cell>
          <cell r="L326">
            <v>0.112831739811546</v>
          </cell>
          <cell r="M326">
            <v>6.0493884871971701E-2</v>
          </cell>
          <cell r="N326">
            <v>0.11176125834063499</v>
          </cell>
          <cell r="O326">
            <v>9.1316685356337204E-2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D327"/>
          <cell r="E327">
            <v>4.0772715842900151</v>
          </cell>
          <cell r="F327">
            <v>4.0772728068719193</v>
          </cell>
          <cell r="G327">
            <v>4.0772696368098336</v>
          </cell>
          <cell r="H327">
            <v>4.0772691015555651</v>
          </cell>
          <cell r="I327">
            <v>4.077269220726575</v>
          </cell>
          <cell r="J327">
            <v>4.0772710144341788</v>
          </cell>
          <cell r="K327">
            <v>4.0772726170269555</v>
          </cell>
          <cell r="L327">
            <v>4.0772684835072157</v>
          </cell>
          <cell r="M327">
            <v>4.0772726695280861</v>
          </cell>
          <cell r="N327">
            <v>4.0772686537580434</v>
          </cell>
          <cell r="O327">
            <v>4.0772721540186909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D328"/>
          <cell r="E328">
            <v>4.0772715842900151</v>
          </cell>
          <cell r="F328">
            <v>4.0772728068719193</v>
          </cell>
          <cell r="G328">
            <v>4.0772696368098336</v>
          </cell>
          <cell r="H328">
            <v>4.0772691015555651</v>
          </cell>
          <cell r="I328">
            <v>4.077269220726575</v>
          </cell>
          <cell r="J328">
            <v>4.0772710144341788</v>
          </cell>
          <cell r="K328">
            <v>4.0772726170269555</v>
          </cell>
          <cell r="L328">
            <v>4.0772684835072157</v>
          </cell>
          <cell r="M328">
            <v>4.0772726695280861</v>
          </cell>
          <cell r="N328">
            <v>4.0772686537580434</v>
          </cell>
          <cell r="O328">
            <v>4.0772721540186909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D329"/>
          <cell r="E329">
            <v>0.31505687443705099</v>
          </cell>
          <cell r="F329">
            <v>2.0891796466493201E-6</v>
          </cell>
          <cell r="G329">
            <v>2.2268581811045899E-5</v>
          </cell>
          <cell r="H329">
            <v>2.1825006955997001E-6</v>
          </cell>
          <cell r="I329">
            <v>1.4211277932542499E-7</v>
          </cell>
          <cell r="J329">
            <v>1.4726208224650301E-4</v>
          </cell>
          <cell r="K329">
            <v>0.10228697288267</v>
          </cell>
          <cell r="L329">
            <v>0.212631202341486</v>
          </cell>
          <cell r="M329">
            <v>2.1696405069769899E-5</v>
          </cell>
          <cell r="N329">
            <v>2.1641478368642899E-7</v>
          </cell>
          <cell r="O329">
            <v>1.14993884127731E-5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D330"/>
          <cell r="E330">
            <v>0.31505687443705099</v>
          </cell>
          <cell r="F330">
            <v>0.31505893614364983</v>
          </cell>
          <cell r="G330">
            <v>0.31508115693899713</v>
          </cell>
          <cell r="H330">
            <v>0.31508330723129069</v>
          </cell>
          <cell r="I330">
            <v>0.31508343095239755</v>
          </cell>
          <cell r="J330">
            <v>0.31523069726412095</v>
          </cell>
          <cell r="K330">
            <v>0.31508080822251455</v>
          </cell>
          <cell r="L330">
            <v>0.31508454211520071</v>
          </cell>
          <cell r="M330">
            <v>0.31508926299499501</v>
          </cell>
          <cell r="N330">
            <v>0.3150875884590259</v>
          </cell>
          <cell r="O330">
            <v>0.31509866655686131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D331"/>
          <cell r="E331">
            <v>2.4212185615559036</v>
          </cell>
          <cell r="F331">
            <v>3.2762379878113879</v>
          </cell>
          <cell r="G331">
            <v>3.2762346854020845</v>
          </cell>
          <cell r="H331">
            <v>3.2762324903272564</v>
          </cell>
          <cell r="I331">
            <v>3.2762346091780588</v>
          </cell>
          <cell r="J331">
            <v>3.2762363926774625</v>
          </cell>
          <cell r="K331">
            <v>3.2762377801332208</v>
          </cell>
          <cell r="L331">
            <v>3.27623385006045</v>
          </cell>
          <cell r="M331">
            <v>3.2762378977522579</v>
          </cell>
          <cell r="N331">
            <v>3.2762338075440853</v>
          </cell>
          <cell r="O331">
            <v>3.2762358796227526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D332"/>
          <cell r="E332">
            <v>2.4212185615559036</v>
          </cell>
          <cell r="F332">
            <v>3.2762379878113879</v>
          </cell>
          <cell r="G332">
            <v>3.2762346854020845</v>
          </cell>
          <cell r="H332">
            <v>3.2762324903272564</v>
          </cell>
          <cell r="I332">
            <v>3.2762346091780588</v>
          </cell>
          <cell r="J332">
            <v>3.2762363926774625</v>
          </cell>
          <cell r="K332">
            <v>3.2762377801332208</v>
          </cell>
          <cell r="L332">
            <v>3.27623385006045</v>
          </cell>
          <cell r="M332">
            <v>3.2762378977522579</v>
          </cell>
          <cell r="N332">
            <v>3.2762338075440853</v>
          </cell>
          <cell r="O332">
            <v>3.2762358796227526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D333"/>
          <cell r="E333">
            <v>0.18709129548976799</v>
          </cell>
          <cell r="F333">
            <v>6.6068442931243504E-2</v>
          </cell>
          <cell r="G333">
            <v>1.90094633176189E-5</v>
          </cell>
          <cell r="H333">
            <v>2.0037742811022999E-7</v>
          </cell>
          <cell r="I333">
            <v>5.3528559285004798E-7</v>
          </cell>
          <cell r="J333">
            <v>8.3829147224481605E-6</v>
          </cell>
          <cell r="K333">
            <v>6.08200582794238E-2</v>
          </cell>
          <cell r="L333">
            <v>0.172281786513619</v>
          </cell>
          <cell r="M333">
            <v>2.0069206952591401E-2</v>
          </cell>
          <cell r="N333">
            <v>3.8438968903912398E-7</v>
          </cell>
          <cell r="O333">
            <v>2.1152274081989498E-6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D334"/>
          <cell r="E334">
            <v>0.18709129548976799</v>
          </cell>
          <cell r="F334">
            <v>0.25315971887466693</v>
          </cell>
          <cell r="G334">
            <v>0.2531786881355052</v>
          </cell>
          <cell r="H334">
            <v>0.25317886483174523</v>
          </cell>
          <cell r="I334">
            <v>0.25317940613097828</v>
          </cell>
          <cell r="J334">
            <v>0.25318778272268311</v>
          </cell>
          <cell r="K334">
            <v>0.25317739259394462</v>
          </cell>
          <cell r="L334">
            <v>0.25318053837482296</v>
          </cell>
          <cell r="M334">
            <v>0.2531800214374873</v>
          </cell>
          <cell r="N334">
            <v>0.25318015888778578</v>
          </cell>
          <cell r="O334">
            <v>0.25318182843174347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D335"/>
          <cell r="E335">
            <v>3.2858648575328651E-4</v>
          </cell>
          <cell r="F335">
            <v>3.6025668645496909</v>
          </cell>
          <cell r="G335">
            <v>3.6025632741243121</v>
          </cell>
          <cell r="H335">
            <v>3.6025565177729688</v>
          </cell>
          <cell r="I335">
            <v>3.6025647804281102</v>
          </cell>
          <cell r="J335">
            <v>3.6025664874120684</v>
          </cell>
          <cell r="K335">
            <v>3.6025674458429453</v>
          </cell>
          <cell r="L335">
            <v>3.6025639172393742</v>
          </cell>
          <cell r="M335">
            <v>3.6025675348080259</v>
          </cell>
          <cell r="N335">
            <v>3.6025616299441992</v>
          </cell>
          <cell r="O335">
            <v>3.602553471674105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D336"/>
          <cell r="E336">
            <v>3.2858648575328651E-4</v>
          </cell>
          <cell r="F336">
            <v>3.6025668645496909</v>
          </cell>
          <cell r="G336">
            <v>3.6025632741243121</v>
          </cell>
          <cell r="H336">
            <v>3.6025565177729688</v>
          </cell>
          <cell r="I336">
            <v>3.6025647804281102</v>
          </cell>
          <cell r="J336">
            <v>3.6025664874120684</v>
          </cell>
          <cell r="K336">
            <v>3.6025674458429453</v>
          </cell>
          <cell r="L336">
            <v>3.6025639172393742</v>
          </cell>
          <cell r="M336">
            <v>3.6025675348080259</v>
          </cell>
          <cell r="N336">
            <v>3.6025616299441992</v>
          </cell>
          <cell r="O336">
            <v>3.602553471674105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D337"/>
          <cell r="E337">
            <v>2.48892741696456E-5</v>
          </cell>
          <cell r="F337">
            <v>0.27834969654574898</v>
          </cell>
          <cell r="G337">
            <v>1.9934879553992701E-5</v>
          </cell>
          <cell r="H337">
            <v>7.7813189910224405E-8</v>
          </cell>
          <cell r="I337">
            <v>1.1109425853314099E-6</v>
          </cell>
          <cell r="J337">
            <v>2.1330360945746001E-6</v>
          </cell>
          <cell r="K337">
            <v>3.4176757318352999E-6</v>
          </cell>
          <cell r="L337">
            <v>0.193880398338278</v>
          </cell>
          <cell r="M337">
            <v>8.4499917646137401E-2</v>
          </cell>
          <cell r="N337">
            <v>5.2206822434202197E-6</v>
          </cell>
          <cell r="O337">
            <v>6.64682030198292E-7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D338"/>
          <cell r="E338">
            <v>2.48892741696456E-5</v>
          </cell>
          <cell r="F338">
            <v>0.27837456913327968</v>
          </cell>
          <cell r="G338">
            <v>0.27839447224779335</v>
          </cell>
          <cell r="H338">
            <v>0.27839452132985815</v>
          </cell>
          <cell r="I338">
            <v>0.27839564913855391</v>
          </cell>
          <cell r="J338">
            <v>0.27839777378027558</v>
          </cell>
          <cell r="K338">
            <v>0.27839299825085012</v>
          </cell>
          <cell r="L338">
            <v>0.27839761032286653</v>
          </cell>
          <cell r="M338">
            <v>0.27838692199467346</v>
          </cell>
          <cell r="N338">
            <v>0.27839192364122467</v>
          </cell>
          <cell r="O338">
            <v>0.27839167779481605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D339">
            <v>1127.9631337967201</v>
          </cell>
          <cell r="E339">
            <v>1121.7078053175401</v>
          </cell>
          <cell r="F339">
            <v>1145.2608280765201</v>
          </cell>
          <cell r="G339">
            <v>1145.2605206445801</v>
          </cell>
          <cell r="H339">
            <v>1073.6459689283299</v>
          </cell>
          <cell r="I339">
            <v>767.61416967864398</v>
          </cell>
          <cell r="J339">
            <v>414.18703236119001</v>
          </cell>
          <cell r="K339">
            <v>317.76154077791</v>
          </cell>
          <cell r="L339">
            <v>298.70210215079197</v>
          </cell>
          <cell r="M339">
            <v>297.69591284686197</v>
          </cell>
          <cell r="N339">
            <v>297.69585567464998</v>
          </cell>
          <cell r="O339">
            <v>250.963556329466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D340">
            <v>18.999379026717758</v>
          </cell>
          <cell r="E340">
            <v>18.894014451270642</v>
          </cell>
          <cell r="F340">
            <v>19.290740898451983</v>
          </cell>
          <cell r="G340">
            <v>19.290735720077116</v>
          </cell>
          <cell r="H340">
            <v>18.084462242587065</v>
          </cell>
          <cell r="I340">
            <v>12.929671297778563</v>
          </cell>
          <cell r="J340">
            <v>6.976554623105149</v>
          </cell>
          <cell r="K340">
            <v>5.3523663783513173</v>
          </cell>
          <cell r="L340">
            <v>5.0313297348094475</v>
          </cell>
          <cell r="M340">
            <v>5.0143815107184224</v>
          </cell>
          <cell r="N340">
            <v>5.0143805477113075</v>
          </cell>
          <cell r="O340">
            <v>4.2272230232800139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D341">
            <v>19.999346343913416</v>
          </cell>
          <cell r="E341">
            <v>19.888436264495407</v>
          </cell>
          <cell r="F341">
            <v>20.306043051002074</v>
          </cell>
          <cell r="G341">
            <v>20.306037600081176</v>
          </cell>
          <cell r="H341">
            <v>19.036276044828472</v>
          </cell>
          <cell r="I341">
            <v>13.610180313451117</v>
          </cell>
          <cell r="J341">
            <v>7.3437417085317298</v>
          </cell>
          <cell r="K341">
            <v>5.6340698719487561</v>
          </cell>
          <cell r="L341">
            <v>5.2961365629573143</v>
          </cell>
          <cell r="M341">
            <v>5.2782963270720247</v>
          </cell>
          <cell r="N341">
            <v>5.2782953133803234</v>
          </cell>
          <cell r="O341">
            <v>4.4497084455579152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D342"/>
          <cell r="E342">
            <v>2.4346791880867698E-7</v>
          </cell>
          <cell r="F342">
            <v>3.1607296191848197E-2</v>
          </cell>
          <cell r="G342">
            <v>9.1738840132426502E-3</v>
          </cell>
          <cell r="H342">
            <v>0.90054048011635401</v>
          </cell>
          <cell r="I342">
            <v>1.6121047971330099E-2</v>
          </cell>
          <cell r="J342">
            <v>4.1453860981483398E-7</v>
          </cell>
          <cell r="K342">
            <v>0.37043857621444698</v>
          </cell>
          <cell r="L342">
            <v>6.2208236731828505E-7</v>
          </cell>
          <cell r="M342">
            <v>9.66107617706263E-7</v>
          </cell>
          <cell r="N342">
            <v>0.29856249598488399</v>
          </cell>
          <cell r="O342">
            <v>1.6902843035864999E-5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D343">
            <v>1.34683498965227</v>
          </cell>
          <cell r="E343">
            <v>1.346835146125871</v>
          </cell>
          <cell r="F343">
            <v>1.3784423754830741</v>
          </cell>
          <cell r="G343">
            <v>1.3876159784070237</v>
          </cell>
          <cell r="H343">
            <v>1.2906021714805807</v>
          </cell>
          <cell r="I343">
            <v>0.93072721771851896</v>
          </cell>
          <cell r="J343">
            <v>0.55538782669353304</v>
          </cell>
          <cell r="K343">
            <v>0.38655974731895015</v>
          </cell>
          <cell r="L343">
            <v>0.37291605863433058</v>
          </cell>
          <cell r="M343">
            <v>0.37043860600074591</v>
          </cell>
          <cell r="N343">
            <v>0.3641759486424499</v>
          </cell>
          <cell r="O343">
            <v>0.29857991237176901</v>
          </cell>
        </row>
        <row r="344">
          <cell r="A344" t="str">
            <v>SCOM-SHCONBR5</v>
          </cell>
          <cell r="B344" t="str">
            <v>VAR_fout</v>
          </cell>
          <cell r="C344" t="str">
            <v>SCOM-SHCON</v>
          </cell>
          <cell r="D344"/>
          <cell r="E344">
            <v>2.5430164618932304E-4</v>
          </cell>
          <cell r="F344">
            <v>3.9968014169083612</v>
          </cell>
          <cell r="G344">
            <v>3.9968006341404552</v>
          </cell>
          <cell r="H344">
            <v>3.9967903656056554</v>
          </cell>
          <cell r="I344">
            <v>3.9968031231210723</v>
          </cell>
          <cell r="J344">
            <v>3.996804774737448</v>
          </cell>
          <cell r="K344">
            <v>3.9968053571028257</v>
          </cell>
          <cell r="L344">
            <v>3.9968025522623982</v>
          </cell>
          <cell r="M344">
            <v>3.9968050703767299</v>
          </cell>
          <cell r="N344">
            <v>3.9967933931686623</v>
          </cell>
          <cell r="O344">
            <v>3.9967462895992751</v>
          </cell>
        </row>
        <row r="345">
          <cell r="A345" t="str">
            <v>SCOM-SHCONBR5</v>
          </cell>
          <cell r="B345" t="str">
            <v>VAR_fin</v>
          </cell>
          <cell r="C345" t="str">
            <v>CON</v>
          </cell>
          <cell r="D345"/>
          <cell r="E345">
            <v>2.5430164618932304E-4</v>
          </cell>
          <cell r="F345">
            <v>3.9968014169083612</v>
          </cell>
          <cell r="G345">
            <v>3.9968006341404552</v>
          </cell>
          <cell r="H345">
            <v>3.9967903656056554</v>
          </cell>
          <cell r="I345">
            <v>3.9968031231210723</v>
          </cell>
          <cell r="J345">
            <v>3.996804774737448</v>
          </cell>
          <cell r="K345">
            <v>3.9968053571028257</v>
          </cell>
          <cell r="L345">
            <v>3.9968025522623982</v>
          </cell>
          <cell r="M345">
            <v>3.9968050703767299</v>
          </cell>
          <cell r="N345">
            <v>3.9967933931686623</v>
          </cell>
          <cell r="O345">
            <v>3.9967462895992751</v>
          </cell>
        </row>
        <row r="346">
          <cell r="A346" t="str">
            <v>SCOM-SHCONBR5</v>
          </cell>
          <cell r="B346" t="str">
            <v>VAR_ncap</v>
          </cell>
          <cell r="C346" t="str">
            <v>-</v>
          </cell>
          <cell r="D346"/>
          <cell r="E346">
            <v>1.9143891578775899E-5</v>
          </cell>
          <cell r="F346">
            <v>0.30881796611085099</v>
          </cell>
          <cell r="G346">
            <v>2.1940661824265001E-5</v>
          </cell>
          <cell r="H346">
            <v>7.2909675293493695E-8</v>
          </cell>
          <cell r="I346">
            <v>1.1476415035300401E-6</v>
          </cell>
          <cell r="J346">
            <v>1.3847979057209099E-6</v>
          </cell>
          <cell r="K346">
            <v>2.4233462769636299E-6</v>
          </cell>
          <cell r="L346">
            <v>0.215097137825115</v>
          </cell>
          <cell r="M346">
            <v>9.3744699493761796E-2</v>
          </cell>
          <cell r="N346">
            <v>2.7265683249923899E-6</v>
          </cell>
          <cell r="O346">
            <v>5.11942562041988E-7</v>
          </cell>
        </row>
        <row r="347">
          <cell r="A347" t="str">
            <v>SCOM-SHCONBR5</v>
          </cell>
          <cell r="B347" t="str">
            <v>VAR_cap</v>
          </cell>
          <cell r="C347" t="str">
            <v>-</v>
          </cell>
          <cell r="D347"/>
          <cell r="E347">
            <v>1.9143891578775899E-5</v>
          </cell>
          <cell r="F347">
            <v>0.30883709401599085</v>
          </cell>
          <cell r="G347">
            <v>0.30885900424573565</v>
          </cell>
          <cell r="H347">
            <v>0.30885904798409336</v>
          </cell>
          <cell r="I347">
            <v>0.30886021483228099</v>
          </cell>
          <cell r="J347">
            <v>0.30886159154297421</v>
          </cell>
          <cell r="K347">
            <v>0.30885769038692906</v>
          </cell>
          <cell r="L347">
            <v>0.30886307381332101</v>
          </cell>
          <cell r="M347">
            <v>0.3088467386585888</v>
          </cell>
          <cell r="N347">
            <v>0.30884924402134317</v>
          </cell>
          <cell r="O347">
            <v>0.30884881422516069</v>
          </cell>
        </row>
        <row r="348">
          <cell r="A348" t="str">
            <v>RHES-SHSTG-ELCHP</v>
          </cell>
          <cell r="B348" t="str">
            <v>VAR_fout</v>
          </cell>
          <cell r="C348" t="str">
            <v>RHES-SHAELCH</v>
          </cell>
          <cell r="D348">
            <v>3.8326296803001406E-7</v>
          </cell>
          <cell r="E348">
            <v>4.9013442874864089E-7</v>
          </cell>
          <cell r="F348">
            <v>1.521016857137333</v>
          </cell>
          <cell r="G348">
            <v>1.7224370305576617</v>
          </cell>
          <cell r="H348">
            <v>3.0635712575285874</v>
          </cell>
          <cell r="I348">
            <v>3.4558446707101642</v>
          </cell>
          <cell r="J348">
            <v>3.5191793682600805</v>
          </cell>
          <cell r="K348">
            <v>3.8566526737240761</v>
          </cell>
          <cell r="L348">
            <v>4.2246879332853338</v>
          </cell>
          <cell r="M348">
            <v>4.1972339422068474</v>
          </cell>
          <cell r="N348">
            <v>4.2567386516553736</v>
          </cell>
          <cell r="O348">
            <v>4.1254145993699352</v>
          </cell>
        </row>
        <row r="349">
          <cell r="A349" t="str">
            <v>RHES-SHSTG-ELCHP</v>
          </cell>
          <cell r="B349" t="str">
            <v>VAR_fin</v>
          </cell>
          <cell r="C349" t="str">
            <v>RHES-SHAELCH</v>
          </cell>
          <cell r="D349">
            <v>5.2457696197921613E-7</v>
          </cell>
          <cell r="E349">
            <v>6.878200945376809E-7</v>
          </cell>
          <cell r="F349">
            <v>1.5210775041469595</v>
          </cell>
          <cell r="G349">
            <v>1.722512759075101</v>
          </cell>
          <cell r="H349">
            <v>3.0636817594110846</v>
          </cell>
          <cell r="I349">
            <v>3.4559770947036155</v>
          </cell>
          <cell r="J349">
            <v>3.5193172800150014</v>
          </cell>
          <cell r="K349">
            <v>3.8568037704010667</v>
          </cell>
          <cell r="L349">
            <v>4.2248414003021262</v>
          </cell>
          <cell r="M349">
            <v>4.1974126045493616</v>
          </cell>
          <cell r="N349">
            <v>4.2568873386459165</v>
          </cell>
          <cell r="O349">
            <v>4.1256051229017636</v>
          </cell>
        </row>
        <row r="350">
          <cell r="A350" t="str">
            <v>RHES-SHSTG-ELCHP</v>
          </cell>
          <cell r="B350" t="str">
            <v>VAR_ncap</v>
          </cell>
          <cell r="C350" t="str">
            <v>-</v>
          </cell>
          <cell r="D350">
            <v>1.49605926643186E-3</v>
          </cell>
          <cell r="E350">
            <v>0.145005448218614</v>
          </cell>
          <cell r="F350">
            <v>7.3401154611963697E-6</v>
          </cell>
          <cell r="G350">
            <v>2.79178475498006E-2</v>
          </cell>
          <cell r="H350">
            <v>0.17128149116678401</v>
          </cell>
          <cell r="I350">
            <v>0.15045843794752201</v>
          </cell>
          <cell r="J350">
            <v>2.2610921715297199E-2</v>
          </cell>
          <cell r="K350">
            <v>0.27169597737423301</v>
          </cell>
          <cell r="L350">
            <v>0.127320555462831</v>
          </cell>
          <cell r="M350">
            <v>4.2032839561767399E-2</v>
          </cell>
          <cell r="N350">
            <v>0.26556725346313298</v>
          </cell>
          <cell r="O350">
            <v>0.133456951155557</v>
          </cell>
        </row>
        <row r="351">
          <cell r="A351" t="str">
            <v>RHES-SHSTG-ELCHP</v>
          </cell>
          <cell r="B351" t="str">
            <v>VAR_cap</v>
          </cell>
          <cell r="C351" t="str">
            <v>-</v>
          </cell>
          <cell r="D351">
            <v>1.49605926643186E-3</v>
          </cell>
          <cell r="E351">
            <v>0.1464999167071574</v>
          </cell>
          <cell r="F351">
            <v>0.14650055014206909</v>
          </cell>
          <cell r="G351">
            <v>0.17441547153900089</v>
          </cell>
          <cell r="H351">
            <v>0.2738655748149541</v>
          </cell>
          <cell r="I351">
            <v>0.34433650714003333</v>
          </cell>
          <cell r="J351">
            <v>0.34433911144670409</v>
          </cell>
          <cell r="K351">
            <v>0.44473047847805086</v>
          </cell>
          <cell r="L351">
            <v>0.44169513921298337</v>
          </cell>
          <cell r="M351">
            <v>0.44099212321390058</v>
          </cell>
          <cell r="N351">
            <v>0.44259757206681694</v>
          </cell>
          <cell r="O351">
            <v>0.44099499034232736</v>
          </cell>
        </row>
        <row r="352">
          <cell r="A352" t="str">
            <v>SCOM-SHCONBR6</v>
          </cell>
          <cell r="B352" t="str">
            <v>VAR_fout</v>
          </cell>
          <cell r="C352" t="str">
            <v>SCOM-SHCON</v>
          </cell>
          <cell r="D352"/>
          <cell r="E352">
            <v>1.3922538312487846E-4</v>
          </cell>
          <cell r="F352">
            <v>8.6918661753458859E-2</v>
          </cell>
          <cell r="G352">
            <v>8.6968306648552901E-2</v>
          </cell>
          <cell r="H352">
            <v>8.6965948601163134E-2</v>
          </cell>
          <cell r="I352">
            <v>8.7402082165700071E-2</v>
          </cell>
          <cell r="J352">
            <v>8.7433048584321188E-2</v>
          </cell>
          <cell r="K352">
            <v>9.0750295817890861E-2</v>
          </cell>
          <cell r="L352">
            <v>9.062235209053901E-2</v>
          </cell>
          <cell r="M352">
            <v>9.0669364338383324E-2</v>
          </cell>
          <cell r="N352">
            <v>9.0608541430370837E-2</v>
          </cell>
          <cell r="O352">
            <v>9.0245968156697956E-2</v>
          </cell>
        </row>
        <row r="353">
          <cell r="A353" t="str">
            <v>SCOM-SHCONBR6</v>
          </cell>
          <cell r="B353" t="str">
            <v>VAR_fin</v>
          </cell>
          <cell r="C353" t="str">
            <v>CON</v>
          </cell>
          <cell r="D353"/>
          <cell r="E353">
            <v>1.3922538312487846E-4</v>
          </cell>
          <cell r="F353">
            <v>8.6918661753458859E-2</v>
          </cell>
          <cell r="G353">
            <v>8.6968306648552901E-2</v>
          </cell>
          <cell r="H353">
            <v>8.6965948601163134E-2</v>
          </cell>
          <cell r="I353">
            <v>8.7402082165700071E-2</v>
          </cell>
          <cell r="J353">
            <v>8.7433048584321188E-2</v>
          </cell>
          <cell r="K353">
            <v>9.0750295817890861E-2</v>
          </cell>
          <cell r="L353">
            <v>9.062235209053901E-2</v>
          </cell>
          <cell r="M353">
            <v>9.0669364338383324E-2</v>
          </cell>
          <cell r="N353">
            <v>9.0608541430370837E-2</v>
          </cell>
          <cell r="O353">
            <v>9.0245968156697956E-2</v>
          </cell>
        </row>
        <row r="354">
          <cell r="A354" t="str">
            <v>SCOM-SHCONBR6</v>
          </cell>
          <cell r="B354" t="str">
            <v>VAR_ncap</v>
          </cell>
          <cell r="C354" t="str">
            <v>-</v>
          </cell>
          <cell r="D354"/>
          <cell r="E354">
            <v>1.0237196418622E-5</v>
          </cell>
          <cell r="F354">
            <v>6.7063946304792999E-3</v>
          </cell>
          <cell r="G354">
            <v>4.5988834959166397E-6</v>
          </cell>
          <cell r="H354">
            <v>7.2766368758520905E-8</v>
          </cell>
          <cell r="I354">
            <v>3.31220482734866E-5</v>
          </cell>
          <cell r="J354">
            <v>2.4174615678834001E-6</v>
          </cell>
          <cell r="K354">
            <v>2.5939350520154403E-4</v>
          </cell>
          <cell r="L354">
            <v>4.6693964151127898E-3</v>
          </cell>
          <cell r="M354">
            <v>2.0425529632825601E-3</v>
          </cell>
          <cell r="N354">
            <v>9.37985502846103E-7</v>
          </cell>
          <cell r="O354">
            <v>2.9322188260212001E-7</v>
          </cell>
        </row>
        <row r="355">
          <cell r="A355" t="str">
            <v>SCOM-SHCONBR6</v>
          </cell>
          <cell r="B355" t="str">
            <v>VAR_cap</v>
          </cell>
          <cell r="C355" t="str">
            <v>-</v>
          </cell>
          <cell r="D355"/>
          <cell r="E355">
            <v>1.0237196418622E-5</v>
          </cell>
          <cell r="F355">
            <v>6.7166180970176289E-3</v>
          </cell>
          <cell r="G355">
            <v>6.7211896668966835E-3</v>
          </cell>
          <cell r="H355">
            <v>6.721230806288005E-3</v>
          </cell>
          <cell r="I355">
            <v>6.7543779286687927E-3</v>
          </cell>
          <cell r="J355">
            <v>6.7567858515041575E-3</v>
          </cell>
          <cell r="K355">
            <v>7.0127698550516539E-3</v>
          </cell>
          <cell r="L355">
            <v>7.0034935114186648E-3</v>
          </cell>
          <cell r="M355">
            <v>7.0068532970667952E-3</v>
          </cell>
          <cell r="N355">
            <v>7.0025492644164317E-3</v>
          </cell>
          <cell r="O355">
            <v>6.9749284784870694E-3</v>
          </cell>
        </row>
        <row r="356">
          <cell r="A356" t="str">
            <v>RHNM-SHDEM</v>
          </cell>
          <cell r="B356" t="str">
            <v>VAR_fout</v>
          </cell>
          <cell r="C356" t="str">
            <v>RHNM-SHD</v>
          </cell>
          <cell r="D356"/>
          <cell r="E356">
            <v>1.2080578110777898</v>
          </cell>
          <cell r="F356">
            <v>2.8025049217268294</v>
          </cell>
          <cell r="G356">
            <v>5.1042307618571909</v>
          </cell>
          <cell r="H356">
            <v>7.1934634103047488</v>
          </cell>
          <cell r="I356">
            <v>8.8969416294061237</v>
          </cell>
          <cell r="J356">
            <v>10.284794376888298</v>
          </cell>
          <cell r="K356">
            <v>11.568474406511099</v>
          </cell>
          <cell r="L356">
            <v>12.515511464951903</v>
          </cell>
          <cell r="M356">
            <v>13.591742775948493</v>
          </cell>
          <cell r="N356">
            <v>13.595964469620199</v>
          </cell>
          <cell r="O356">
            <v>13.595270877560104</v>
          </cell>
        </row>
        <row r="357">
          <cell r="A357" t="str">
            <v>RHNM-SHDEM</v>
          </cell>
          <cell r="B357" t="str">
            <v>VAR_fin</v>
          </cell>
          <cell r="C357" t="str">
            <v>RHNM-SHLFO</v>
          </cell>
          <cell r="D357"/>
          <cell r="E357">
            <v>7.5676624600041371E-6</v>
          </cell>
          <cell r="G357">
            <v>1.0696442632023001E-4</v>
          </cell>
          <cell r="H357">
            <v>1.0504638003144868E-4</v>
          </cell>
          <cell r="I357">
            <v>1.7004078179902392E-4</v>
          </cell>
          <cell r="J357">
            <v>4.9163604904780081E-4</v>
          </cell>
          <cell r="K357"/>
          <cell r="L357">
            <v>2.0635248235722025E-4</v>
          </cell>
          <cell r="M357">
            <v>5.6016427855025071E-5</v>
          </cell>
          <cell r="O357">
            <v>4.4111962078985288E-2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RHNM-SHLTHD</v>
          </cell>
          <cell r="E358">
            <v>0.34654504311115414</v>
          </cell>
          <cell r="F358">
            <v>0.37795183021328899</v>
          </cell>
          <cell r="G358">
            <v>0.43822985627627148</v>
          </cell>
          <cell r="H358">
            <v>0.50839713980325907</v>
          </cell>
          <cell r="I358">
            <v>0.58932034499843544</v>
          </cell>
          <cell r="J358">
            <v>0.68314997623799756</v>
          </cell>
          <cell r="K358">
            <v>0.79137458048174569</v>
          </cell>
          <cell r="L358">
            <v>0.91836342996642417</v>
          </cell>
          <cell r="M358">
            <v>1.0646544057813803</v>
          </cell>
          <cell r="N358">
            <v>1.2313804429627562</v>
          </cell>
          <cell r="O358">
            <v>1.0172220781891574</v>
          </cell>
        </row>
        <row r="359">
          <cell r="A359" t="str">
            <v>RHNM-SHDEM</v>
          </cell>
          <cell r="B359" t="str">
            <v>VAR_fin</v>
          </cell>
          <cell r="C359" t="str">
            <v>RHNM-SHCON</v>
          </cell>
          <cell r="D359"/>
          <cell r="E359"/>
          <cell r="F359">
            <v>6.3437260901709155E-5</v>
          </cell>
          <cell r="G359">
            <v>5.0674850047912048E-5</v>
          </cell>
          <cell r="H359">
            <v>5.8247252557326086E-5</v>
          </cell>
          <cell r="I359">
            <v>6.3244165202479402E-5</v>
          </cell>
          <cell r="J359">
            <v>6.0614008857396546E-5</v>
          </cell>
          <cell r="K359">
            <v>6.4215610039146322E-5</v>
          </cell>
          <cell r="L359">
            <v>1.0381838728928147E-4</v>
          </cell>
          <cell r="M359">
            <v>1.169479141866319E-4</v>
          </cell>
          <cell r="N359">
            <v>1.6267925252619564</v>
          </cell>
          <cell r="O359">
            <v>2.254704411777622</v>
          </cell>
        </row>
        <row r="360">
          <cell r="A360" t="str">
            <v>RHNM-SHDEM</v>
          </cell>
          <cell r="B360" t="str">
            <v>VAR_fin</v>
          </cell>
          <cell r="C360" t="str">
            <v>RHNM-SHELCB</v>
          </cell>
          <cell r="D360"/>
          <cell r="E360">
            <v>0.15435260315712321</v>
          </cell>
          <cell r="F360">
            <v>6.1490713914228584E-3</v>
          </cell>
          <cell r="G360">
            <v>1.4335275727057665E-3</v>
          </cell>
          <cell r="H360">
            <v>7.5383507567786535E-4</v>
          </cell>
          <cell r="I360">
            <v>8.4662998071185797E-4</v>
          </cell>
          <cell r="J360">
            <v>1.0723485577831342E-3</v>
          </cell>
          <cell r="K360">
            <v>1.2464828803559959E-3</v>
          </cell>
          <cell r="L360">
            <v>0.83485523436187092</v>
          </cell>
          <cell r="M360">
            <v>1.7018387437500211</v>
          </cell>
          <cell r="N360">
            <v>1.4934018617983114E-3</v>
          </cell>
          <cell r="O360">
            <v>0.12798043362269004</v>
          </cell>
        </row>
        <row r="361">
          <cell r="A361" t="str">
            <v>RHNM-SHDEM</v>
          </cell>
          <cell r="B361" t="str">
            <v>VAR_fin</v>
          </cell>
          <cell r="C361" t="str">
            <v>RHNM-SHWOD</v>
          </cell>
          <cell r="D361"/>
          <cell r="E361">
            <v>8.1108172303728451E-2</v>
          </cell>
          <cell r="F361">
            <v>8.059462311482915E-2</v>
          </cell>
          <cell r="G361">
            <v>8.0562237605071418E-2</v>
          </cell>
          <cell r="H361">
            <v>8.0754855642318005E-2</v>
          </cell>
          <cell r="I361">
            <v>8.0685715214311671E-2</v>
          </cell>
          <cell r="J361">
            <v>8.067104287974379E-2</v>
          </cell>
          <cell r="K361">
            <v>8.0497122056777518E-2</v>
          </cell>
          <cell r="L361">
            <v>8.0618093246910966E-2</v>
          </cell>
          <cell r="M361">
            <v>8.0458533839814078E-2</v>
          </cell>
          <cell r="N361">
            <v>1.3726361613329372E-3</v>
          </cell>
          <cell r="O361">
            <v>0.12736176439451274</v>
          </cell>
        </row>
        <row r="362">
          <cell r="A362" t="str">
            <v>RHNM-SHDEM</v>
          </cell>
          <cell r="B362" t="str">
            <v>VAR_fin</v>
          </cell>
          <cell r="C362" t="str">
            <v>RHNM-SHELCH</v>
          </cell>
          <cell r="D362"/>
          <cell r="E362">
            <v>0.52844506631644728</v>
          </cell>
          <cell r="F362">
            <v>2.2500281577729595</v>
          </cell>
          <cell r="G362">
            <v>4.3551421346282702</v>
          </cell>
          <cell r="H362">
            <v>4.3683422811453374</v>
          </cell>
          <cell r="I362">
            <v>5.843260346772106</v>
          </cell>
          <cell r="J362">
            <v>7.1052664958344325</v>
          </cell>
          <cell r="K362">
            <v>10.050505131196445</v>
          </cell>
          <cell r="L362">
            <v>10.051658940537395</v>
          </cell>
          <cell r="M362">
            <v>10.051510578806203</v>
          </cell>
          <cell r="N362">
            <v>10.048089686374414</v>
          </cell>
          <cell r="O362">
            <v>9.0058789363863543</v>
          </cell>
        </row>
        <row r="363">
          <cell r="A363" t="str">
            <v>RHNM-SHDEM</v>
          </cell>
          <cell r="B363" t="str">
            <v>VAR_fin</v>
          </cell>
          <cell r="C363" t="str">
            <v>RHNM-SHNST</v>
          </cell>
          <cell r="D363"/>
          <cell r="E363">
            <v>8.2156256764922415E-6</v>
          </cell>
          <cell r="F363">
            <v>4.7323085149399168E-4</v>
          </cell>
          <cell r="G363">
            <v>1.3368129197584961E-4</v>
          </cell>
          <cell r="H363">
            <v>2.2003916298042166E-4</v>
          </cell>
          <cell r="I363">
            <v>4.5868651541460895E-5</v>
          </cell>
          <cell r="J363">
            <v>5.2007573411512634E-5</v>
          </cell>
          <cell r="K363"/>
          <cell r="L363">
            <v>9.6860195546846339E-5</v>
          </cell>
          <cell r="M363">
            <v>3.90560993976419E-4</v>
          </cell>
          <cell r="N363">
            <v>7.9695782236317457E-4</v>
          </cell>
          <cell r="O363">
            <v>3.2847130418532197E-2</v>
          </cell>
        </row>
        <row r="364">
          <cell r="A364" t="str">
            <v>RHNM-SHDEM</v>
          </cell>
          <cell r="B364" t="str">
            <v>VAR_fin</v>
          </cell>
          <cell r="C364" t="str">
            <v>RHNM-SHPLT</v>
          </cell>
          <cell r="D364"/>
          <cell r="E364">
            <v>7.3508072995854823E-2</v>
          </cell>
          <cell r="F364">
            <v>7.6034791445548547E-2</v>
          </cell>
          <cell r="G364">
            <v>0.20538955503330228</v>
          </cell>
          <cell r="H364">
            <v>0.32313118815547326</v>
          </cell>
          <cell r="I364">
            <v>0.41883193872426017</v>
          </cell>
          <cell r="J364">
            <v>0.49682436704326238</v>
          </cell>
          <cell r="K364">
            <v>0.56843314141444579</v>
          </cell>
          <cell r="L364">
            <v>0.62233626152716792</v>
          </cell>
          <cell r="M364">
            <v>0.68278031914201398</v>
          </cell>
          <cell r="N364">
            <v>0.67996967281027287</v>
          </cell>
          <cell r="O364">
            <v>0.46759824766428931</v>
          </cell>
        </row>
        <row r="365">
          <cell r="A365" t="str">
            <v>RHNM-SHDEM</v>
          </cell>
          <cell r="B365" t="str">
            <v>VAR_fin</v>
          </cell>
          <cell r="C365" t="str">
            <v>RHNM-SHLTHC-NGA</v>
          </cell>
          <cell r="D365"/>
          <cell r="E365">
            <v>2.5508838118675032E-3</v>
          </cell>
          <cell r="F365">
            <v>4.398742188538138E-3</v>
          </cell>
          <cell r="G365">
            <v>2.9554439812756119E-3</v>
          </cell>
          <cell r="H365">
            <v>5.2271993131646549E-3</v>
          </cell>
          <cell r="I365">
            <v>3.3423508256716986E-3</v>
          </cell>
          <cell r="J365"/>
          <cell r="K365">
            <v>2.9659234928138662E-4</v>
          </cell>
          <cell r="L365">
            <v>1.1447261371674115E-3</v>
          </cell>
          <cell r="M365">
            <v>3.9500520783218697E-3</v>
          </cell>
          <cell r="N365">
            <v>1.7177768857564995E-3</v>
          </cell>
          <cell r="O365">
            <v>0.12809760458199282</v>
          </cell>
        </row>
        <row r="366">
          <cell r="A366" t="str">
            <v>RHNM-SHDEM</v>
          </cell>
          <cell r="B366" t="str">
            <v>VAR_fin</v>
          </cell>
          <cell r="C366" t="str">
            <v>RHNM-SHSOL</v>
          </cell>
          <cell r="D366"/>
          <cell r="E366">
            <v>2.1541565796452038E-2</v>
          </cell>
          <cell r="F366">
            <v>5.5128298985738823E-3</v>
          </cell>
          <cell r="G366">
            <v>1.8017203574126801E-2</v>
          </cell>
          <cell r="H366">
            <v>1.1098307757885595E-2</v>
          </cell>
          <cell r="I366">
            <v>7.0874719053785895E-2</v>
          </cell>
          <cell r="J366">
            <v>5.7918406636980203E-2</v>
          </cell>
          <cell r="K366">
            <v>7.2961120815544928E-2</v>
          </cell>
          <cell r="L366">
            <v>1.7269502441693836E-3</v>
          </cell>
          <cell r="M366">
            <v>1.2982962723803676E-3</v>
          </cell>
          <cell r="N366">
            <v>1.3007657016142421E-3</v>
          </cell>
          <cell r="O366">
            <v>0.12774634058919934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RHNM-SHLTHC-WOD</v>
          </cell>
          <cell r="D367"/>
          <cell r="E367">
            <v>7.30119900907519E-6</v>
          </cell>
          <cell r="G367">
            <v>8.1530240258343952E-4</v>
          </cell>
          <cell r="H367">
            <v>9.5814805436395044E-4</v>
          </cell>
          <cell r="I367">
            <v>1.804737799056116E-3</v>
          </cell>
          <cell r="J367">
            <v>1.6330229422069822E-3</v>
          </cell>
          <cell r="K367">
            <v>1.4736163858461535E-3</v>
          </cell>
          <cell r="L367">
            <v>3.3298109789377224E-3</v>
          </cell>
          <cell r="M367">
            <v>3.2110218816601356E-3</v>
          </cell>
          <cell r="N367">
            <v>1.4971215702418623E-3</v>
          </cell>
          <cell r="O367">
            <v>0.12768360093825482</v>
          </cell>
        </row>
        <row r="368">
          <cell r="A368" t="str">
            <v>RHNM-SHDEM</v>
          </cell>
          <cell r="B368" t="str">
            <v>VAR_fin</v>
          </cell>
          <cell r="C368" t="str">
            <v>RHNM-SHNGAH</v>
          </cell>
          <cell r="D368"/>
          <cell r="E368">
            <v>8.2108352611772037E-6</v>
          </cell>
          <cell r="F368">
            <v>1.3602742136722716E-3</v>
          </cell>
          <cell r="G368">
            <v>1.2969218215931858E-3</v>
          </cell>
          <cell r="H368">
            <v>1.8944268492793994</v>
          </cell>
          <cell r="I368">
            <v>1.8875145945872664</v>
          </cell>
          <cell r="J368">
            <v>1.8577188660288204</v>
          </cell>
          <cell r="K368">
            <v>1.333957601473697E-3</v>
          </cell>
          <cell r="L368">
            <v>1.0316597907751746E-3</v>
          </cell>
          <cell r="M368">
            <v>1.4467492210644736E-3</v>
          </cell>
          <cell r="N368">
            <v>1.6036175005098698E-3</v>
          </cell>
          <cell r="O368">
            <v>0.12753304394969003</v>
          </cell>
        </row>
        <row r="369">
          <cell r="A369" t="str">
            <v>RHNM-SHDEM</v>
          </cell>
          <cell r="B369" t="str">
            <v>VAR_fin</v>
          </cell>
          <cell r="C369" t="str">
            <v>RHNM-SHNGA</v>
          </cell>
          <cell r="E369">
            <v>7.8515667521199899E-6</v>
          </cell>
          <cell r="G369">
            <v>1.5032488782731191E-4</v>
          </cell>
          <cell r="H369">
            <v>4.9467792792723315E-5</v>
          </cell>
          <cell r="I369">
            <v>2.4184169103542955E-4</v>
          </cell>
          <cell r="J369"/>
          <cell r="K369">
            <v>3.5930411687174743E-4</v>
          </cell>
          <cell r="L369">
            <v>9.4442261362594519E-5</v>
          </cell>
          <cell r="M369">
            <v>1.0434637595647637E-4</v>
          </cell>
          <cell r="O369">
            <v>6.5751052424080567E-3</v>
          </cell>
        </row>
        <row r="370">
          <cell r="A370" t="str">
            <v>SCOM-STG-ELCSPEC</v>
          </cell>
          <cell r="B370" t="str">
            <v>VAR_fout</v>
          </cell>
          <cell r="C370" t="str">
            <v>SCOM-ELS</v>
          </cell>
          <cell r="E370">
            <v>3.5469042350391848E-3</v>
          </cell>
          <cell r="F370">
            <v>3.5990747523970633E-3</v>
          </cell>
          <cell r="G370">
            <v>3.6689398667722364E-3</v>
          </cell>
          <cell r="H370">
            <v>7.0578581713816122E-3</v>
          </cell>
          <cell r="I370">
            <v>0.46856895028208184</v>
          </cell>
          <cell r="J370">
            <v>0.4720001269597055</v>
          </cell>
          <cell r="K370">
            <v>0.46878091828528273</v>
          </cell>
          <cell r="L370">
            <v>0.46947791561978292</v>
          </cell>
          <cell r="M370">
            <v>0.46761073481709037</v>
          </cell>
          <cell r="N370">
            <v>0.46736916875141354</v>
          </cell>
          <cell r="O370">
            <v>0.46625217432129762</v>
          </cell>
        </row>
        <row r="371">
          <cell r="A371" t="str">
            <v>SCOM-STG-ELCSPEC</v>
          </cell>
          <cell r="B371" t="str">
            <v>VAR_fin</v>
          </cell>
          <cell r="C371" t="str">
            <v>SCOM-ELS</v>
          </cell>
          <cell r="E371">
            <v>3.5470266570312163E-3</v>
          </cell>
          <cell r="F371">
            <v>3.5991991813069998E-3</v>
          </cell>
          <cell r="G371">
            <v>3.6690585404769191E-3</v>
          </cell>
          <cell r="H371">
            <v>7.0579795651816418E-3</v>
          </cell>
          <cell r="I371">
            <v>0.46856904761759999</v>
          </cell>
          <cell r="J371">
            <v>0.47200018929658755</v>
          </cell>
          <cell r="K371">
            <v>0.4687811631292661</v>
          </cell>
          <cell r="L371">
            <v>0.46947803804177429</v>
          </cell>
          <cell r="M371">
            <v>0.46761120042204363</v>
          </cell>
          <cell r="N371">
            <v>0.46736939352621898</v>
          </cell>
          <cell r="O371">
            <v>0.46625262387090805</v>
          </cell>
        </row>
        <row r="372">
          <cell r="A372" t="str">
            <v>SCOM-STG-ELCSPEC</v>
          </cell>
          <cell r="B372" t="str">
            <v>VAR_ncap</v>
          </cell>
          <cell r="C372" t="str">
            <v>-</v>
          </cell>
          <cell r="E372">
            <v>1.3415018997137501E-4</v>
          </cell>
          <cell r="F372">
            <v>1.56965142477239E-6</v>
          </cell>
          <cell r="G372">
            <v>6.8596081372167304E-7</v>
          </cell>
          <cell r="H372">
            <v>1.1932341337695601E-4</v>
          </cell>
          <cell r="I372">
            <v>1.5817005423419499E-2</v>
          </cell>
          <cell r="J372">
            <v>8.4289975210759198E-5</v>
          </cell>
          <cell r="K372">
            <v>2.0756306399981999E-6</v>
          </cell>
          <cell r="L372">
            <v>2.1791925128783001E-3</v>
          </cell>
          <cell r="M372">
            <v>1.3760417345631701E-2</v>
          </cell>
          <cell r="N372">
            <v>9.2533193373109304E-5</v>
          </cell>
          <cell r="O372">
            <v>3.3306757013274497E-5</v>
          </cell>
        </row>
        <row r="373">
          <cell r="A373" t="str">
            <v>SCOM-STG-ELCSPEC</v>
          </cell>
          <cell r="B373" t="str">
            <v>VAR_cap</v>
          </cell>
          <cell r="C373" t="str">
            <v>-</v>
          </cell>
          <cell r="D373"/>
          <cell r="E373">
            <v>1.3415018997137501E-4</v>
          </cell>
          <cell r="F373">
            <v>1.3566852636050122E-4</v>
          </cell>
          <cell r="G373">
            <v>1.3621969760855743E-4</v>
          </cell>
          <cell r="H373">
            <v>2.5525290703491303E-4</v>
          </cell>
          <cell r="I373">
            <v>1.6020273102557433E-2</v>
          </cell>
          <cell r="J373">
            <v>1.6020828519409242E-2</v>
          </cell>
          <cell r="K373">
            <v>1.6021882743960856E-2</v>
          </cell>
          <cell r="L373">
            <v>1.6022159763364317E-2</v>
          </cell>
          <cell r="M373">
            <v>1.6025058092139735E-2</v>
          </cell>
          <cell r="N373">
            <v>1.6033358564329126E-2</v>
          </cell>
          <cell r="O373">
            <v>1.6064152906321957E-2</v>
          </cell>
        </row>
        <row r="374">
          <cell r="A374" t="str">
            <v>SCOM-SHCONBR7</v>
          </cell>
          <cell r="B374" t="str">
            <v>VAR_fout</v>
          </cell>
          <cell r="C374" t="str">
            <v>SCOM-SHCON</v>
          </cell>
          <cell r="E374">
            <v>8.104590638306922E-5</v>
          </cell>
          <cell r="F374">
            <v>2.1187853888633592E-4</v>
          </cell>
          <cell r="G374">
            <v>2.2247634535312207E-4</v>
          </cell>
          <cell r="H374">
            <v>2.2265761346131193E-4</v>
          </cell>
          <cell r="I374">
            <v>2.2269983728180268E-4</v>
          </cell>
          <cell r="J374">
            <v>2.2658290367089424E-4</v>
          </cell>
          <cell r="K374">
            <v>3.0922505902583424E-4</v>
          </cell>
          <cell r="L374">
            <v>1.800628790707047E-4</v>
          </cell>
          <cell r="M374">
            <v>3.3652845262734733E-4</v>
          </cell>
          <cell r="N374">
            <v>3.382225772748353E-4</v>
          </cell>
          <cell r="O374">
            <v>3.6304331639873448E-4</v>
          </cell>
        </row>
        <row r="375">
          <cell r="A375" t="str">
            <v>SCOM-SHCONBR7</v>
          </cell>
          <cell r="B375" t="str">
            <v>VAR_fin</v>
          </cell>
          <cell r="C375" t="str">
            <v>CON</v>
          </cell>
          <cell r="E375">
            <v>8.104590638306922E-5</v>
          </cell>
          <cell r="F375">
            <v>2.1187853888633592E-4</v>
          </cell>
          <cell r="G375">
            <v>2.2247634535312207E-4</v>
          </cell>
          <cell r="H375">
            <v>2.2265761346131193E-4</v>
          </cell>
          <cell r="I375">
            <v>2.2269983728180268E-4</v>
          </cell>
          <cell r="J375">
            <v>2.2658290367089424E-4</v>
          </cell>
          <cell r="K375">
            <v>3.0922505902583424E-4</v>
          </cell>
          <cell r="L375">
            <v>1.800628790707047E-4</v>
          </cell>
          <cell r="M375">
            <v>3.3652845262734733E-4</v>
          </cell>
          <cell r="N375">
            <v>3.382225772748353E-4</v>
          </cell>
          <cell r="O375">
            <v>3.6304331639873448E-4</v>
          </cell>
        </row>
        <row r="376">
          <cell r="A376" t="str">
            <v>SCOM-SHCONBR7</v>
          </cell>
          <cell r="B376" t="str">
            <v>VAR_ncap</v>
          </cell>
          <cell r="C376" t="str">
            <v>-</v>
          </cell>
          <cell r="E376">
            <v>5.7227451141001898E-6</v>
          </cell>
          <cell r="F376">
            <v>1.0118908576794999E-5</v>
          </cell>
          <cell r="G376">
            <v>1.15121819974459E-6</v>
          </cell>
          <cell r="H376">
            <v>4.0445059720073103E-8</v>
          </cell>
          <cell r="I376"/>
          <cell r="J376">
            <v>1.4176034251240201E-7</v>
          </cell>
          <cell r="K376">
            <v>8.1079216738788806E-6</v>
          </cell>
          <cell r="L376">
            <v>1.6073524043535399E-6</v>
          </cell>
          <cell r="M376">
            <v>1.5485944320507198E-5</v>
          </cell>
          <cell r="N376">
            <v>7.0621553668487298E-7</v>
          </cell>
          <cell r="O376">
            <v>1.4046990495429499E-6</v>
          </cell>
        </row>
        <row r="377">
          <cell r="A377" t="str">
            <v>SCOM-SHCONBR7</v>
          </cell>
          <cell r="B377" t="str">
            <v>VAR_cap</v>
          </cell>
          <cell r="C377" t="str">
            <v>-</v>
          </cell>
          <cell r="D377"/>
          <cell r="E377">
            <v>5.7227451141001898E-6</v>
          </cell>
          <cell r="F377">
            <v>1.5830173634353283E-5</v>
          </cell>
          <cell r="G377">
            <v>1.6961232506675668E-5</v>
          </cell>
          <cell r="H377">
            <v>1.6979223515537548E-5</v>
          </cell>
          <cell r="I377">
            <v>1.7001419471776289E-5</v>
          </cell>
          <cell r="J377">
            <v>1.7133162793611978E-5</v>
          </cell>
          <cell r="K377">
            <v>2.3328080224567519E-5</v>
          </cell>
          <cell r="L377">
            <v>1.3780643850004748E-5</v>
          </cell>
          <cell r="M377">
            <v>2.5315634624923973E-5</v>
          </cell>
          <cell r="N377">
            <v>2.5987183795847652E-5</v>
          </cell>
          <cell r="O377">
            <v>2.7416311824022339E-5</v>
          </cell>
        </row>
        <row r="378">
          <cell r="A378" t="str">
            <v>SCOM-SHCONBR8</v>
          </cell>
          <cell r="B378" t="str">
            <v>VAR_fout</v>
          </cell>
          <cell r="C378" t="str">
            <v>SCOM-SHCON</v>
          </cell>
          <cell r="E378">
            <v>2.8099355204024546E-5</v>
          </cell>
          <cell r="F378">
            <v>4.0337411770141005E-5</v>
          </cell>
          <cell r="G378">
            <v>4.0165128640604366E-5</v>
          </cell>
          <cell r="H378">
            <v>4.0391285440475252E-5</v>
          </cell>
          <cell r="I378">
            <v>4.0158023349178782E-5</v>
          </cell>
          <cell r="J378">
            <v>4.2653417893342807E-5</v>
          </cell>
          <cell r="K378">
            <v>5.8316869987604413E-5</v>
          </cell>
          <cell r="L378">
            <v>3.3004605186150133E-5</v>
          </cell>
          <cell r="M378">
            <v>5.9153066797829401E-5</v>
          </cell>
          <cell r="N378">
            <v>5.3817953437468424E-5</v>
          </cell>
          <cell r="O378">
            <v>9.0772290287554835E-5</v>
          </cell>
        </row>
        <row r="379">
          <cell r="A379" t="str">
            <v>SCOM-SHCONBR8</v>
          </cell>
          <cell r="B379" t="str">
            <v>VAR_fin</v>
          </cell>
          <cell r="C379" t="str">
            <v>CON</v>
          </cell>
          <cell r="D379"/>
          <cell r="E379">
            <v>2.8099355204024546E-5</v>
          </cell>
          <cell r="F379">
            <v>4.0337411770141005E-5</v>
          </cell>
          <cell r="G379">
            <v>4.0165128640604366E-5</v>
          </cell>
          <cell r="H379">
            <v>4.0391285440475252E-5</v>
          </cell>
          <cell r="I379">
            <v>4.0158023349178782E-5</v>
          </cell>
          <cell r="J379">
            <v>4.2653417893342807E-5</v>
          </cell>
          <cell r="K379">
            <v>5.8316869987604413E-5</v>
          </cell>
          <cell r="L379">
            <v>3.3004605186150133E-5</v>
          </cell>
          <cell r="M379">
            <v>5.9153066797829401E-5</v>
          </cell>
          <cell r="N379">
            <v>5.3817953437468424E-5</v>
          </cell>
          <cell r="O379">
            <v>9.0772290287554835E-5</v>
          </cell>
        </row>
        <row r="380">
          <cell r="A380" t="str">
            <v>SCOM-SHCONBR8</v>
          </cell>
          <cell r="B380" t="str">
            <v>VAR_ncap</v>
          </cell>
          <cell r="C380" t="str">
            <v>-</v>
          </cell>
          <cell r="E380">
            <v>1.57059171916712E-6</v>
          </cell>
          <cell r="F380">
            <v>9.4111211126945798E-7</v>
          </cell>
          <cell r="G380">
            <v>3.4677017056209901E-7</v>
          </cell>
          <cell r="H380">
            <v>1.6835371014286101E-8</v>
          </cell>
          <cell r="I380"/>
          <cell r="J380">
            <v>2.4257602852848001E-8</v>
          </cell>
          <cell r="K380">
            <v>1.5533570528413399E-6</v>
          </cell>
          <cell r="L380">
            <v>2.7253212437470799E-7</v>
          </cell>
          <cell r="M380">
            <v>1.9771357427025299E-6</v>
          </cell>
          <cell r="N380">
            <v>1.9936829249806899E-7</v>
          </cell>
          <cell r="O380">
            <v>2.2915306697894002E-6</v>
          </cell>
        </row>
        <row r="381">
          <cell r="A381" t="str">
            <v>SCOM-SHCONBR8</v>
          </cell>
          <cell r="B381" t="str">
            <v>VAR_cap</v>
          </cell>
          <cell r="C381" t="str">
            <v>-</v>
          </cell>
          <cell r="E381">
            <v>1.57059171916712E-6</v>
          </cell>
          <cell r="F381">
            <v>2.51170383043658E-6</v>
          </cell>
          <cell r="G381">
            <v>2.8584740009986802E-6</v>
          </cell>
          <cell r="H381">
            <v>2.87530937201296E-6</v>
          </cell>
          <cell r="I381">
            <v>2.87530937201296E-6</v>
          </cell>
          <cell r="J381">
            <v>2.89956697486581E-6</v>
          </cell>
          <cell r="K381">
            <v>3.8990077290807331E-6</v>
          </cell>
          <cell r="L381">
            <v>2.4005544831146049E-6</v>
          </cell>
          <cell r="M381">
            <v>3.8130631225403298E-6</v>
          </cell>
          <cell r="N381">
            <v>4.0212286080929603E-6</v>
          </cell>
          <cell r="O381">
            <v>6.3042033139125765E-6</v>
          </cell>
        </row>
        <row r="382">
          <cell r="A382" t="str">
            <v>ITOT-ELCSPEC</v>
          </cell>
          <cell r="B382" t="str">
            <v>VAR_fout</v>
          </cell>
          <cell r="C382" t="str">
            <v>ITOT-ELS</v>
          </cell>
          <cell r="D382">
            <v>48.063397652170998</v>
          </cell>
          <cell r="E382">
            <v>49.866375718749055</v>
          </cell>
          <cell r="F382">
            <v>51.516130821306525</v>
          </cell>
          <cell r="G382">
            <v>52.986055320307777</v>
          </cell>
          <cell r="H382">
            <v>53.830780968224126</v>
          </cell>
          <cell r="I382">
            <v>54.349443829035494</v>
          </cell>
          <cell r="J382">
            <v>55.041483909309747</v>
          </cell>
          <cell r="K382">
            <v>55.735549940781247</v>
          </cell>
          <cell r="L382">
            <v>56.431028178562109</v>
          </cell>
          <cell r="M382">
            <v>57.9957064380284</v>
          </cell>
          <cell r="N382">
            <v>56.523153486512086</v>
          </cell>
          <cell r="O382">
            <v>56.643339266928514</v>
          </cell>
        </row>
        <row r="383">
          <cell r="A383" t="str">
            <v>ITOT-ELCSPEC</v>
          </cell>
          <cell r="B383" t="str">
            <v>VAR_fin</v>
          </cell>
          <cell r="C383" t="str">
            <v>ITOT_ELC</v>
          </cell>
          <cell r="D383">
            <v>48.063397652170998</v>
          </cell>
          <cell r="E383">
            <v>49.866375718749055</v>
          </cell>
          <cell r="F383">
            <v>51.516130821306525</v>
          </cell>
          <cell r="G383">
            <v>52.986055320307777</v>
          </cell>
          <cell r="H383">
            <v>53.830780968224126</v>
          </cell>
          <cell r="I383">
            <v>54.349443829035494</v>
          </cell>
          <cell r="J383">
            <v>55.041483909309747</v>
          </cell>
          <cell r="K383">
            <v>55.735549940781247</v>
          </cell>
          <cell r="L383">
            <v>56.431028178562109</v>
          </cell>
          <cell r="M383">
            <v>57.9957064380284</v>
          </cell>
          <cell r="N383">
            <v>56.523153486512086</v>
          </cell>
          <cell r="O383">
            <v>56.643339266928514</v>
          </cell>
        </row>
        <row r="384">
          <cell r="A384" t="str">
            <v>ITOT-ELCSPEC</v>
          </cell>
          <cell r="B384" t="str">
            <v>VAR_ncap</v>
          </cell>
          <cell r="C384" t="str">
            <v>-</v>
          </cell>
          <cell r="D384">
            <v>8.3497311832616702E-2</v>
          </cell>
          <cell r="E384">
            <v>9.8050866374104997E-2</v>
          </cell>
          <cell r="F384">
            <v>8.9718597888648402E-2</v>
          </cell>
          <cell r="G384">
            <v>7.9939021281004094E-2</v>
          </cell>
          <cell r="H384">
            <v>4.59395525621396E-2</v>
          </cell>
          <cell r="I384">
            <v>2.8207439537066299E-2</v>
          </cell>
          <cell r="J384">
            <v>1.78403135386014</v>
          </cell>
          <cell r="K384">
            <v>1.0929432731542399</v>
          </cell>
          <cell r="L384">
            <v>0.117760467360736</v>
          </cell>
          <cell r="M384">
            <v>0.13103224644463901</v>
          </cell>
          <cell r="N384">
            <v>0.227415689039903</v>
          </cell>
          <cell r="O384">
            <v>1.51127807608298</v>
          </cell>
        </row>
        <row r="385">
          <cell r="A385" t="str">
            <v>ITOT-ELCSPEC</v>
          </cell>
          <cell r="B385" t="str">
            <v>VAR_cap</v>
          </cell>
          <cell r="C385" t="str">
            <v>-</v>
          </cell>
          <cell r="D385">
            <v>2.6138245438653267</v>
          </cell>
          <cell r="E385">
            <v>2.7118753122555392</v>
          </cell>
          <cell r="F385">
            <v>2.8015936768249823</v>
          </cell>
          <cell r="G385">
            <v>2.8815322574125193</v>
          </cell>
          <cell r="H385">
            <v>2.9274709524739024</v>
          </cell>
          <cell r="I385">
            <v>2.9556772109592111</v>
          </cell>
          <cell r="J385">
            <v>2.9933122978859874</v>
          </cell>
          <cell r="K385">
            <v>3.0310577558177023</v>
          </cell>
          <cell r="L385">
            <v>3.0688796790475292</v>
          </cell>
          <cell r="M385">
            <v>3.153971479899385</v>
          </cell>
          <cell r="N385">
            <v>3.0738898343725483</v>
          </cell>
          <cell r="O385">
            <v>3.0804263282461575</v>
          </cell>
        </row>
        <row r="386">
          <cell r="A386" t="str">
            <v>RHNM-SHLTHDH</v>
          </cell>
          <cell r="B386" t="str">
            <v>VAR_fout</v>
          </cell>
          <cell r="C386" t="str">
            <v>RHNM-SHLTHD</v>
          </cell>
          <cell r="D386"/>
          <cell r="E386">
            <v>0.34658071144090202</v>
          </cell>
          <cell r="F386">
            <v>0.37871788892848485</v>
          </cell>
          <cell r="G386">
            <v>0.43903761490283494</v>
          </cell>
          <cell r="H386">
            <v>0.50896496770042476</v>
          </cell>
          <cell r="I386">
            <v>0.59002997347075814</v>
          </cell>
          <cell r="J386">
            <v>0.68400543811954539</v>
          </cell>
          <cell r="K386">
            <v>0.79294837593705214</v>
          </cell>
          <cell r="L386">
            <v>0.91924311380992807</v>
          </cell>
          <cell r="M386">
            <v>1.0656538979374859</v>
          </cell>
          <cell r="N386">
            <v>1.2353841999143851</v>
          </cell>
          <cell r="O386">
            <v>1.4321494770709307</v>
          </cell>
        </row>
        <row r="387">
          <cell r="A387" t="str">
            <v>RHNM-SHLTHDH</v>
          </cell>
          <cell r="B387" t="str">
            <v>VAR_fin</v>
          </cell>
          <cell r="C387" t="str">
            <v>RHNMLTHDHC</v>
          </cell>
          <cell r="E387">
            <v>0.34658071144090202</v>
          </cell>
          <cell r="F387">
            <v>0.37871788892848485</v>
          </cell>
          <cell r="G387">
            <v>0.43903761490283494</v>
          </cell>
          <cell r="H387">
            <v>0.50896496770042476</v>
          </cell>
          <cell r="I387">
            <v>0.59002997347075814</v>
          </cell>
          <cell r="J387">
            <v>0.68400543811954539</v>
          </cell>
          <cell r="K387">
            <v>0.79294837593705214</v>
          </cell>
          <cell r="L387">
            <v>0.91924311380992807</v>
          </cell>
          <cell r="M387">
            <v>1.0656538979374859</v>
          </cell>
          <cell r="N387">
            <v>1.2353841999143851</v>
          </cell>
          <cell r="O387">
            <v>1.4321494770709307</v>
          </cell>
        </row>
        <row r="388">
          <cell r="A388" t="str">
            <v>RHNM-SHLTHDH</v>
          </cell>
          <cell r="B388" t="str">
            <v>VAR_fin</v>
          </cell>
          <cell r="C388" t="str">
            <v>RHNM_LTH_DH</v>
          </cell>
          <cell r="E388">
            <v>0.35008152670798165</v>
          </cell>
          <cell r="F388">
            <v>0.38254332214998443</v>
          </cell>
          <cell r="G388">
            <v>0.44347233828569244</v>
          </cell>
          <cell r="H388">
            <v>0.51410602798022753</v>
          </cell>
          <cell r="I388">
            <v>0.59598987219268418</v>
          </cell>
          <cell r="J388">
            <v>0.69091458395913719</v>
          </cell>
          <cell r="K388">
            <v>0.80095795549197168</v>
          </cell>
          <cell r="L388">
            <v>0.92852839778780516</v>
          </cell>
          <cell r="M388">
            <v>1.0764180787247342</v>
          </cell>
          <cell r="N388">
            <v>1.2478628281963482</v>
          </cell>
          <cell r="O388">
            <v>1.4466156334049813</v>
          </cell>
        </row>
        <row r="389">
          <cell r="A389" t="str">
            <v>RHNM-SHLTHDH</v>
          </cell>
          <cell r="B389" t="str">
            <v>VAR_ncap</v>
          </cell>
          <cell r="C389" t="str">
            <v>-</v>
          </cell>
          <cell r="D389"/>
          <cell r="E389">
            <v>2.8668495468956001E-2</v>
          </cell>
          <cell r="F389">
            <v>1.4036802153178801E-3</v>
          </cell>
          <cell r="G389">
            <v>3.9690091584819098E-3</v>
          </cell>
          <cell r="H389">
            <v>8.3259167427763101E-3</v>
          </cell>
          <cell r="I389">
            <v>1.00423063136072E-2</v>
          </cell>
          <cell r="J389">
            <v>4.32323746258705E-3</v>
          </cell>
          <cell r="K389">
            <v>1.15693408123689E-2</v>
          </cell>
          <cell r="L389">
            <v>6.1474580211027504E-3</v>
          </cell>
          <cell r="M389">
            <v>1.39159261358347E-2</v>
          </cell>
          <cell r="N389">
            <v>7.3988593724344104E-3</v>
          </cell>
          <cell r="O389">
            <v>1.52694454223584E-2</v>
          </cell>
        </row>
        <row r="390">
          <cell r="A390" t="str">
            <v>RHNM-SHLTHDH</v>
          </cell>
          <cell r="B390" t="str">
            <v>VAR_cap</v>
          </cell>
          <cell r="C390" t="str">
            <v>-</v>
          </cell>
          <cell r="E390">
            <v>2.8668495468956001E-2</v>
          </cell>
          <cell r="F390">
            <v>3.0072175684273901E-2</v>
          </cell>
          <cell r="G390">
            <v>3.4041184842755798E-2</v>
          </cell>
          <cell r="H390">
            <v>4.2367101585532203E-2</v>
          </cell>
          <cell r="I390">
            <v>5.24094078991394E-2</v>
          </cell>
          <cell r="J390">
            <v>5.6732645361726397E-2</v>
          </cell>
          <cell r="K390">
            <v>6.8301986174095303E-2</v>
          </cell>
          <cell r="L390">
            <v>7.4449444195198097E-2</v>
          </cell>
          <cell r="M390">
            <v>8.8365370331032797E-2</v>
          </cell>
          <cell r="N390">
            <v>9.5764229703467194E-2</v>
          </cell>
          <cell r="O390">
            <v>0.111033675125826</v>
          </cell>
        </row>
        <row r="391">
          <cell r="A391" t="str">
            <v>SCOM-SHCONBR9</v>
          </cell>
          <cell r="B391" t="str">
            <v>VAR_fout</v>
          </cell>
          <cell r="C391" t="str">
            <v>SCOM-SHCON</v>
          </cell>
          <cell r="D391"/>
          <cell r="E391">
            <v>1.0663216236486046E-5</v>
          </cell>
          <cell r="F391">
            <v>1.3395979203826772E-5</v>
          </cell>
          <cell r="G391">
            <v>1.242283775425401E-5</v>
          </cell>
          <cell r="H391">
            <v>1.2861001788529653E-5</v>
          </cell>
          <cell r="I391">
            <v>1.2313798048740282E-5</v>
          </cell>
          <cell r="J391">
            <v>1.404143389756904E-5</v>
          </cell>
          <cell r="K391">
            <v>1.9214725535665614E-5</v>
          </cell>
          <cell r="L391">
            <v>9.809574806493724E-6</v>
          </cell>
          <cell r="M391">
            <v>2.0106247497428121E-5</v>
          </cell>
          <cell r="N391">
            <v>1.5258975826489887E-5</v>
          </cell>
          <cell r="O391">
            <v>3.1578873765821288E-5</v>
          </cell>
        </row>
        <row r="392">
          <cell r="A392" t="str">
            <v>SCOM-SHCONBR9</v>
          </cell>
          <cell r="B392" t="str">
            <v>VAR_fin</v>
          </cell>
          <cell r="C392" t="str">
            <v>CON</v>
          </cell>
          <cell r="D392"/>
          <cell r="E392">
            <v>1.0663216236486046E-5</v>
          </cell>
          <cell r="F392">
            <v>1.3395979203826772E-5</v>
          </cell>
          <cell r="G392">
            <v>1.242283775425401E-5</v>
          </cell>
          <cell r="H392">
            <v>1.2861001788529653E-5</v>
          </cell>
          <cell r="I392">
            <v>1.2313798048740282E-5</v>
          </cell>
          <cell r="J392">
            <v>1.404143389756904E-5</v>
          </cell>
          <cell r="K392">
            <v>1.9214725535665614E-5</v>
          </cell>
          <cell r="L392">
            <v>9.809574806493724E-6</v>
          </cell>
          <cell r="M392">
            <v>2.0106247497428121E-5</v>
          </cell>
          <cell r="N392">
            <v>1.5258975826489887E-5</v>
          </cell>
          <cell r="O392">
            <v>3.1578873765821288E-5</v>
          </cell>
        </row>
        <row r="393">
          <cell r="A393" t="str">
            <v>SCOM-SHCONBR9</v>
          </cell>
          <cell r="B393" t="str">
            <v>VAR_ncap</v>
          </cell>
          <cell r="C393" t="str">
            <v>-</v>
          </cell>
          <cell r="D393"/>
          <cell r="E393">
            <v>3.2051102715884702E-7</v>
          </cell>
          <cell r="F393">
            <v>1.9301208451685201E-7</v>
          </cell>
          <cell r="G393">
            <v>1.8281490887774599E-7</v>
          </cell>
          <cell r="H393"/>
          <cell r="I393"/>
          <cell r="J393"/>
          <cell r="K393">
            <v>3.1139941031665202E-7</v>
          </cell>
          <cell r="L393">
            <v>7.0614269988761103E-8</v>
          </cell>
          <cell r="M393">
            <v>4.3505666672098E-7</v>
          </cell>
          <cell r="N393">
            <v>1.6911582767849401E-7</v>
          </cell>
          <cell r="O393">
            <v>6.24418303750509E-7</v>
          </cell>
        </row>
        <row r="394">
          <cell r="A394" t="str">
            <v>SCOM-SHCONBR9</v>
          </cell>
          <cell r="B394" t="str">
            <v>VAR_cap</v>
          </cell>
          <cell r="C394" t="str">
            <v>-</v>
          </cell>
          <cell r="E394">
            <v>3.2051102715884702E-7</v>
          </cell>
          <cell r="F394">
            <v>5.1352311167569895E-7</v>
          </cell>
          <cell r="G394">
            <v>6.9633802055344505E-7</v>
          </cell>
          <cell r="H394">
            <v>6.9633802055344505E-7</v>
          </cell>
          <cell r="I394">
            <v>6.9633802055344505E-7</v>
          </cell>
          <cell r="J394">
            <v>6.9633802055344505E-7</v>
          </cell>
          <cell r="K394">
            <v>9.0352738412433504E-7</v>
          </cell>
          <cell r="L394">
            <v>5.7436960005464496E-7</v>
          </cell>
          <cell r="M394">
            <v>8.17070347026393E-7</v>
          </cell>
          <cell r="N394">
            <v>9.8216563376004547E-7</v>
          </cell>
          <cell r="O394">
            <v>1.6106044784554001E-6</v>
          </cell>
        </row>
        <row r="395">
          <cell r="A395" t="str">
            <v>ITOT-SWHCOABR</v>
          </cell>
          <cell r="B395" t="str">
            <v>VAR_fout</v>
          </cell>
          <cell r="C395" t="str">
            <v>ITOT-SWH</v>
          </cell>
          <cell r="D395">
            <v>2.3674007699612427</v>
          </cell>
          <cell r="E395">
            <v>2.3075013179589949</v>
          </cell>
          <cell r="F395">
            <v>1.0913064669409163E-3</v>
          </cell>
          <cell r="G395">
            <v>1.2877318426998625E-4</v>
          </cell>
          <cell r="H395">
            <v>6.8742950107151822E-5</v>
          </cell>
          <cell r="I395">
            <v>2.0106630367739482E-4</v>
          </cell>
          <cell r="J395">
            <v>1.0101075977222075E-4</v>
          </cell>
          <cell r="K395"/>
          <cell r="L395">
            <v>4.054376600069144E-5</v>
          </cell>
          <cell r="M395">
            <v>5.4073714294905866E-5</v>
          </cell>
          <cell r="N395">
            <v>1.172203077050437E-5</v>
          </cell>
          <cell r="O395">
            <v>6.4529835082164302E-6</v>
          </cell>
        </row>
        <row r="396">
          <cell r="A396" t="str">
            <v>ITOT-SWHCOABR</v>
          </cell>
          <cell r="B396" t="str">
            <v>VAR_fout</v>
          </cell>
          <cell r="C396" t="str">
            <v>CO2_I</v>
          </cell>
          <cell r="D396">
            <v>330.01210733143898</v>
          </cell>
          <cell r="E396">
            <v>321.17923749969799</v>
          </cell>
          <cell r="F396">
            <v>0.151556718330222</v>
          </cell>
          <cell r="G396">
            <v>1.7816827137056301E-2</v>
          </cell>
          <cell r="H396">
            <v>9.4757940147702207E-3</v>
          </cell>
          <cell r="I396">
            <v>2.7613105705028899E-2</v>
          </cell>
          <cell r="J396">
            <v>1.3820955617542201E-2</v>
          </cell>
          <cell r="K396"/>
          <cell r="L396">
            <v>5.5270692768589601E-3</v>
          </cell>
          <cell r="M396">
            <v>7.3715195810849597E-3</v>
          </cell>
          <cell r="N396">
            <v>1.59798860650846E-3</v>
          </cell>
          <cell r="O396">
            <v>8.7969348707597501E-4</v>
          </cell>
        </row>
        <row r="397">
          <cell r="A397" t="str">
            <v>ITOT-SWHCOABR</v>
          </cell>
          <cell r="B397" t="str">
            <v>VAR_fin</v>
          </cell>
          <cell r="C397" t="str">
            <v>ICOA</v>
          </cell>
          <cell r="D397">
            <v>3.5600011578364574</v>
          </cell>
          <cell r="E397">
            <v>3.4647166936321248</v>
          </cell>
          <cell r="F397">
            <v>1.6349160553421971E-3</v>
          </cell>
          <cell r="G397">
            <v>1.9219878249251686E-4</v>
          </cell>
          <cell r="H397">
            <v>1.022200001593335E-4</v>
          </cell>
          <cell r="I397">
            <v>2.9787600544799235E-4</v>
          </cell>
          <cell r="J397">
            <v>1.490933723575213E-4</v>
          </cell>
          <cell r="L397">
            <v>5.9623185295134408E-5</v>
          </cell>
          <cell r="M397">
            <v>7.9520168080743955E-5</v>
          </cell>
          <cell r="N397">
            <v>1.7238280544859367E-5</v>
          </cell>
          <cell r="O397">
            <v>9.4896816297300494E-6</v>
          </cell>
        </row>
        <row r="398">
          <cell r="A398" t="str">
            <v>ITOT-SWHCOABR</v>
          </cell>
          <cell r="B398" t="str">
            <v>VAR_ncap</v>
          </cell>
          <cell r="C398" t="str">
            <v>-</v>
          </cell>
          <cell r="E398">
            <v>1.83698226103734E-6</v>
          </cell>
          <cell r="F398">
            <v>1.6227843015603799E-6</v>
          </cell>
          <cell r="G398">
            <v>1.8126547328784301E-6</v>
          </cell>
          <cell r="H398">
            <v>4.5015929713577997E-6</v>
          </cell>
          <cell r="I398">
            <v>1.4458970446957E-5</v>
          </cell>
          <cell r="J398">
            <v>1.7035018315134001E-6</v>
          </cell>
          <cell r="K398">
            <v>6.45020458689795E-7</v>
          </cell>
          <cell r="L398">
            <v>3.8749016595889896E-6</v>
          </cell>
          <cell r="M398">
            <v>3.1541519757521201E-6</v>
          </cell>
          <cell r="N398">
            <v>7.7476785665706299E-7</v>
          </cell>
          <cell r="O398">
            <v>6.4314819093549403E-7</v>
          </cell>
        </row>
        <row r="399">
          <cell r="A399" t="str">
            <v>ITOT-SWHCOABR</v>
          </cell>
          <cell r="B399" t="str">
            <v>VAR_cap</v>
          </cell>
          <cell r="C399" t="str">
            <v>-</v>
          </cell>
          <cell r="D399">
            <v>0.26172155007150499</v>
          </cell>
          <cell r="E399">
            <v>0.13329804518980903</v>
          </cell>
          <cell r="F399">
            <v>1.0346341647954338E-4</v>
          </cell>
          <cell r="G399">
            <v>1.2210227900488757E-5</v>
          </cell>
          <cell r="H399">
            <v>6.4968512920315913E-6</v>
          </cell>
          <cell r="I399">
            <v>1.8974613435516869E-5</v>
          </cell>
          <cell r="J399">
            <v>9.5900662605583987E-6</v>
          </cell>
          <cell r="K399">
            <v>-1.6538137951098918E-8</v>
          </cell>
          <cell r="L399">
            <v>3.8542365566053604E-6</v>
          </cell>
          <cell r="M399">
            <v>5.1323464623985393E-6</v>
          </cell>
          <cell r="N399">
            <v>1.1282835865830799E-6</v>
          </cell>
          <cell r="O399">
            <v>5.9198966703055026E-7</v>
          </cell>
        </row>
        <row r="400">
          <cell r="A400" t="str">
            <v>RHSA-WHDEM</v>
          </cell>
          <cell r="B400" t="str">
            <v>VAR_fout</v>
          </cell>
          <cell r="C400" t="str">
            <v>RHSA-WHD</v>
          </cell>
          <cell r="D400">
            <v>26.438654975424289</v>
          </cell>
          <cell r="E400">
            <v>25.92879146371218</v>
          </cell>
          <cell r="F400">
            <v>25.418927951999976</v>
          </cell>
          <cell r="G400">
            <v>25.509072923999994</v>
          </cell>
          <cell r="H400">
            <v>25.499829726000012</v>
          </cell>
          <cell r="I400">
            <v>25.33969431720001</v>
          </cell>
          <cell r="J400">
            <v>25.129286488799984</v>
          </cell>
          <cell r="K400">
            <v>24.930159425999989</v>
          </cell>
          <cell r="L400">
            <v>25.250286988188904</v>
          </cell>
          <cell r="M400">
            <v>24.785394604187807</v>
          </cell>
          <cell r="N400">
            <v>24.326761510807483</v>
          </cell>
          <cell r="O400">
            <v>23.897883426756486</v>
          </cell>
        </row>
        <row r="401">
          <cell r="A401" t="str">
            <v>RHSA-WHDEM</v>
          </cell>
          <cell r="B401" t="str">
            <v>VAR_fin</v>
          </cell>
          <cell r="C401" t="str">
            <v>RHSA-WHNGA</v>
          </cell>
          <cell r="D401">
            <v>6.1952017277664071</v>
          </cell>
          <cell r="E401">
            <v>5.1438485177452993</v>
          </cell>
          <cell r="F401">
            <v>8.4296513392928549</v>
          </cell>
          <cell r="G401">
            <v>9.3323126920306212</v>
          </cell>
          <cell r="H401">
            <v>6.3462183915699129</v>
          </cell>
          <cell r="I401">
            <v>2.8482740654602603</v>
          </cell>
          <cell r="J401">
            <v>1.6716928900885306</v>
          </cell>
          <cell r="K401">
            <v>1.0814158198685284</v>
          </cell>
          <cell r="L401">
            <v>0.94768884305667667</v>
          </cell>
          <cell r="M401">
            <v>0.84184221724389685</v>
          </cell>
          <cell r="N401">
            <v>0.89216654560149544</v>
          </cell>
          <cell r="O401">
            <v>0.76072942295888524</v>
          </cell>
        </row>
        <row r="402">
          <cell r="A402" t="str">
            <v>RHSA-WHDEM</v>
          </cell>
          <cell r="B402" t="str">
            <v>VAR_fin</v>
          </cell>
          <cell r="C402" t="str">
            <v>RHSA-WHLFO</v>
          </cell>
          <cell r="D402">
            <v>6.8089834839516508</v>
          </cell>
          <cell r="E402">
            <v>5.9393377778082277</v>
          </cell>
          <cell r="F402">
            <v>2.746968777775376</v>
          </cell>
          <cell r="G402">
            <v>0.82307562369548759</v>
          </cell>
          <cell r="H402">
            <v>0.28191157696881025</v>
          </cell>
          <cell r="I402">
            <v>0.18783915464817905</v>
          </cell>
          <cell r="J402">
            <v>0.18493185285059993</v>
          </cell>
          <cell r="K402">
            <v>0.31246147475865788</v>
          </cell>
          <cell r="L402">
            <v>0.31602929806975594</v>
          </cell>
          <cell r="M402">
            <v>0.29430619417465304</v>
          </cell>
          <cell r="N402">
            <v>0.30636393926887956</v>
          </cell>
          <cell r="O402">
            <v>0.26047275557840172</v>
          </cell>
        </row>
        <row r="403">
          <cell r="A403" t="str">
            <v>RHSA-WHDEM</v>
          </cell>
          <cell r="B403" t="str">
            <v>VAR_fin</v>
          </cell>
          <cell r="C403" t="str">
            <v>RHSA-WHWOD</v>
          </cell>
          <cell r="D403">
            <v>0.56101998487434868</v>
          </cell>
          <cell r="E403">
            <v>0.59701981636344459</v>
          </cell>
          <cell r="F403">
            <v>0.32846111934256234</v>
          </cell>
          <cell r="G403">
            <v>0.30688223235584017</v>
          </cell>
          <cell r="H403">
            <v>0.29210118153341819</v>
          </cell>
          <cell r="I403">
            <v>0.33163296902127049</v>
          </cell>
          <cell r="J403">
            <v>0.3565123755005124</v>
          </cell>
          <cell r="K403">
            <v>0.45695127520097761</v>
          </cell>
          <cell r="L403">
            <v>0.40626243358829661</v>
          </cell>
          <cell r="M403">
            <v>0.34663687555549461</v>
          </cell>
          <cell r="N403">
            <v>0.36873832195931738</v>
          </cell>
          <cell r="O403">
            <v>0.31164510501898701</v>
          </cell>
        </row>
        <row r="404">
          <cell r="A404" t="str">
            <v>RHSA-WHDEM</v>
          </cell>
          <cell r="B404" t="str">
            <v>VAR_fin</v>
          </cell>
          <cell r="C404" t="str">
            <v>RHSA-WHNGAH</v>
          </cell>
          <cell r="D404">
            <v>4.8206240060566431E-2</v>
          </cell>
          <cell r="E404">
            <v>4.7439316794913542E-5</v>
          </cell>
          <cell r="F404">
            <v>2.1705219955857023E-2</v>
          </cell>
          <cell r="G404">
            <v>4.5374862192835312E-2</v>
          </cell>
          <cell r="H404">
            <v>2.1134486783787021</v>
          </cell>
          <cell r="I404">
            <v>2.1862573589716638</v>
          </cell>
          <cell r="J404">
            <v>2.1783952465666148</v>
          </cell>
          <cell r="K404">
            <v>0.68085266920639087</v>
          </cell>
          <cell r="L404">
            <v>0.70338036601321396</v>
          </cell>
          <cell r="M404">
            <v>0.64422175154510264</v>
          </cell>
          <cell r="N404">
            <v>0.69087799376098791</v>
          </cell>
          <cell r="O404">
            <v>0.65841707502967139</v>
          </cell>
        </row>
        <row r="405">
          <cell r="A405" t="str">
            <v>RHSA-WHDEM</v>
          </cell>
          <cell r="B405" t="str">
            <v>VAR_fin</v>
          </cell>
          <cell r="C405" t="str">
            <v>RHSA-WHNST</v>
          </cell>
          <cell r="D405">
            <v>4.7418741739008959E-2</v>
          </cell>
          <cell r="E405">
            <v>2.3013003861710709E-4</v>
          </cell>
          <cell r="F405">
            <v>1.0924874830125565E-2</v>
          </cell>
          <cell r="G405">
            <v>2.2766791068968416E-2</v>
          </cell>
          <cell r="H405">
            <v>5.0934876855080823E-2</v>
          </cell>
          <cell r="I405">
            <v>0.10772576484211378</v>
          </cell>
          <cell r="J405">
            <v>0.10673910182738001</v>
          </cell>
          <cell r="K405">
            <v>0.19011712143586826</v>
          </cell>
          <cell r="L405">
            <v>0.1910912301790402</v>
          </cell>
          <cell r="M405">
            <v>0.18207547429293519</v>
          </cell>
          <cell r="N405">
            <v>0.18618439617965976</v>
          </cell>
          <cell r="O405">
            <v>0.16086570823203875</v>
          </cell>
        </row>
        <row r="406">
          <cell r="A406" t="str">
            <v>RHSA-WHDEM</v>
          </cell>
          <cell r="B406" t="str">
            <v>VAR_fin</v>
          </cell>
          <cell r="C406" t="str">
            <v>RHSA-WHPLT</v>
          </cell>
          <cell r="D406">
            <v>0.27623854569013234</v>
          </cell>
          <cell r="E406">
            <v>0.19462548679797523</v>
          </cell>
          <cell r="F406">
            <v>0.1343146693342098</v>
          </cell>
          <cell r="G406">
            <v>0.15537773649136252</v>
          </cell>
          <cell r="H406">
            <v>0.19871866469980115</v>
          </cell>
          <cell r="I406">
            <v>0.26880609993950111</v>
          </cell>
          <cell r="J406">
            <v>0.26794300236756408</v>
          </cell>
          <cell r="K406">
            <v>0.38663069440981329</v>
          </cell>
          <cell r="L406">
            <v>0.39737356659754808</v>
          </cell>
          <cell r="M406">
            <v>0.36089964396427149</v>
          </cell>
          <cell r="N406">
            <v>0.3879178112501282</v>
          </cell>
          <cell r="O406">
            <v>0.34362704291299179</v>
          </cell>
        </row>
        <row r="407">
          <cell r="A407" t="str">
            <v>RHSA-WHDEM</v>
          </cell>
          <cell r="B407" t="str">
            <v>VAR_fin</v>
          </cell>
          <cell r="C407" t="str">
            <v>RHSA-WHLTHRD</v>
          </cell>
          <cell r="D407">
            <v>1.2801668171332568</v>
          </cell>
          <cell r="E407">
            <v>1.4631512120573</v>
          </cell>
          <cell r="F407">
            <v>1.3668011267361377</v>
          </cell>
          <cell r="G407">
            <v>0.99260640598464123</v>
          </cell>
          <cell r="H407">
            <v>0.98726505160288514</v>
          </cell>
          <cell r="I407">
            <v>1.0771002863921939</v>
          </cell>
          <cell r="J407">
            <v>1.2384534772497844</v>
          </cell>
          <cell r="K407">
            <v>1.2150897947084414</v>
          </cell>
          <cell r="L407">
            <v>1.223631039212991</v>
          </cell>
          <cell r="M407">
            <v>1.0998978835142705</v>
          </cell>
          <cell r="N407">
            <v>1.2537440277198999</v>
          </cell>
          <cell r="O407">
            <v>1.0664974602430493</v>
          </cell>
        </row>
        <row r="408">
          <cell r="A408" t="str">
            <v>RHSA-WHDEM</v>
          </cell>
          <cell r="B408" t="str">
            <v>VAR_fin</v>
          </cell>
          <cell r="C408" t="str">
            <v>RHSA-WHELCB</v>
          </cell>
          <cell r="D408">
            <v>6.4489205361879822</v>
          </cell>
          <cell r="E408">
            <v>6.9684827051124785</v>
          </cell>
          <cell r="F408">
            <v>5.9304704396244832</v>
          </cell>
          <cell r="G408">
            <v>4.5482620228257931</v>
          </cell>
          <cell r="H408">
            <v>2.0767321353507255</v>
          </cell>
          <cell r="I408">
            <v>1.2214489798593502</v>
          </cell>
          <cell r="J408">
            <v>0.84420696035687748</v>
          </cell>
          <cell r="K408">
            <v>2.5577150942611371</v>
          </cell>
          <cell r="L408">
            <v>3.3172170931166818</v>
          </cell>
          <cell r="M408">
            <v>2.6662623896579181</v>
          </cell>
          <cell r="N408">
            <v>2.2925422574462333</v>
          </cell>
          <cell r="O408">
            <v>0.81367716415722657</v>
          </cell>
        </row>
        <row r="409">
          <cell r="A409" t="str">
            <v>RHSA-WHDEM</v>
          </cell>
          <cell r="B409" t="str">
            <v>VAR_fin</v>
          </cell>
          <cell r="C409" t="str">
            <v>RHSA-WHSOL</v>
          </cell>
          <cell r="D409">
            <v>1.6613961589971338</v>
          </cell>
          <cell r="E409">
            <v>1.9868566860365824</v>
          </cell>
          <cell r="F409">
            <v>1.4511007328181791</v>
          </cell>
          <cell r="G409">
            <v>1.4414336545040511</v>
          </cell>
          <cell r="H409">
            <v>1.0177797619849813</v>
          </cell>
          <cell r="I409">
            <v>2.3087842662276077</v>
          </cell>
          <cell r="J409">
            <v>2.7937267646038197</v>
          </cell>
          <cell r="K409">
            <v>3.2382868254419268</v>
          </cell>
          <cell r="L409">
            <v>2.5879374728722624</v>
          </cell>
          <cell r="M409">
            <v>1.391054535921866</v>
          </cell>
          <cell r="N409">
            <v>2.5183200641844325</v>
          </cell>
          <cell r="O409">
            <v>2.0681723556512188</v>
          </cell>
        </row>
        <row r="410">
          <cell r="A410" t="str">
            <v>RHSA-WHDEM</v>
          </cell>
          <cell r="B410" t="str">
            <v>VAR_fin</v>
          </cell>
          <cell r="C410" t="str">
            <v>RHSA-WHELCH</v>
          </cell>
          <cell r="D410">
            <v>3.1111355274755734</v>
          </cell>
          <cell r="E410">
            <v>3.6352308941136324</v>
          </cell>
          <cell r="F410">
            <v>4.9985742824646975</v>
          </cell>
          <cell r="G410">
            <v>7.8410185111722353</v>
          </cell>
          <cell r="H410">
            <v>12.134759231047418</v>
          </cell>
          <cell r="I410">
            <v>14.801860285472078</v>
          </cell>
          <cell r="J410">
            <v>15.486729622388232</v>
          </cell>
          <cell r="K410">
            <v>14.810687123555573</v>
          </cell>
          <cell r="L410">
            <v>15.15970840600003</v>
          </cell>
          <cell r="M410">
            <v>16.95824333037115</v>
          </cell>
          <cell r="N410">
            <v>15.429932419261855</v>
          </cell>
          <cell r="O410">
            <v>17.453818984633379</v>
          </cell>
        </row>
        <row r="411">
          <cell r="A411" t="str">
            <v>RHSA-WHNGAHP</v>
          </cell>
          <cell r="B411" t="str">
            <v>VAR_fout</v>
          </cell>
          <cell r="C411" t="str">
            <v>RHSA-WHANGAH</v>
          </cell>
          <cell r="F411">
            <v>5.5570051279123841E-4</v>
          </cell>
          <cell r="G411">
            <v>7.015018704611167E-4</v>
          </cell>
          <cell r="H411">
            <v>2.1727333323825517</v>
          </cell>
          <cell r="I411">
            <v>2.3593776148318621</v>
          </cell>
          <cell r="J411">
            <v>2.3563334426285354</v>
          </cell>
          <cell r="K411">
            <v>0.6097958720826735</v>
          </cell>
          <cell r="L411">
            <v>0.60981308733090089</v>
          </cell>
          <cell r="M411">
            <v>0.60987832820738164</v>
          </cell>
          <cell r="N411">
            <v>0.60987629624066741</v>
          </cell>
          <cell r="O411">
            <v>0.60988065112521106</v>
          </cell>
        </row>
        <row r="412">
          <cell r="A412" t="str">
            <v>RHSA-WHNGAHP</v>
          </cell>
          <cell r="B412" t="str">
            <v>VAR_fout</v>
          </cell>
          <cell r="C412" t="str">
            <v>CO2_R</v>
          </cell>
          <cell r="F412">
            <v>1.84253432812615E-2</v>
          </cell>
          <cell r="G412">
            <v>2.3137254674857902E-2</v>
          </cell>
          <cell r="H412">
            <v>69.705437967221798</v>
          </cell>
          <cell r="I412">
            <v>73.681560064516702</v>
          </cell>
          <cell r="J412">
            <v>72.266017490075797</v>
          </cell>
          <cell r="K412">
            <v>18.372055120439502</v>
          </cell>
          <cell r="L412">
            <v>18.3725737849695</v>
          </cell>
          <cell r="M412">
            <v>18.3745393754788</v>
          </cell>
          <cell r="N412">
            <v>18.374478155968799</v>
          </cell>
          <cell r="O412">
            <v>18.374609360823701</v>
          </cell>
        </row>
        <row r="413">
          <cell r="A413" t="str">
            <v>RHSA-WHNGAHP</v>
          </cell>
          <cell r="B413" t="str">
            <v>VAR_fin</v>
          </cell>
          <cell r="C413" t="str">
            <v>RNGA</v>
          </cell>
          <cell r="F413">
            <v>3.2669048371031115E-4</v>
          </cell>
          <cell r="G413">
            <v>4.1023501196556537E-4</v>
          </cell>
          <cell r="H413">
            <v>1.2359120206954231</v>
          </cell>
          <cell r="I413">
            <v>1.3064106394417856</v>
          </cell>
          <cell r="J413">
            <v>1.2813123668453164</v>
          </cell>
          <cell r="K413">
            <v>0.32574565816382167</v>
          </cell>
          <cell r="L413">
            <v>0.3257548543434301</v>
          </cell>
          <cell r="M413">
            <v>0.32578970523898587</v>
          </cell>
          <cell r="N413">
            <v>0.32578861978668133</v>
          </cell>
          <cell r="O413">
            <v>0.32579094611389492</v>
          </cell>
        </row>
        <row r="414">
          <cell r="A414" t="str">
            <v>RHSA-WHNGAHP</v>
          </cell>
          <cell r="B414" t="str">
            <v>VAR_ncap</v>
          </cell>
          <cell r="C414" t="str">
            <v>-</v>
          </cell>
          <cell r="E414">
            <v>1.07832280507689E-7</v>
          </cell>
          <cell r="F414">
            <v>4.5805964735579501E-5</v>
          </cell>
          <cell r="G414">
            <v>7.0535546973102504E-6</v>
          </cell>
          <cell r="H414">
            <v>0.148454344894492</v>
          </cell>
          <cell r="I414">
            <v>1.2793838441020699E-2</v>
          </cell>
          <cell r="J414">
            <v>1.93750138365205E-7</v>
          </cell>
          <cell r="K414">
            <v>2.8893294716194701E-2</v>
          </cell>
          <cell r="L414">
            <v>1.0824184933370701E-2</v>
          </cell>
          <cell r="M414">
            <v>6.8238203943920498E-4</v>
          </cell>
          <cell r="N414">
            <v>2.84968885472855E-2</v>
          </cell>
          <cell r="O414">
            <v>1.25163355939915E-2</v>
          </cell>
        </row>
        <row r="415">
          <cell r="A415" t="str">
            <v>RHSA-WHNGAHP</v>
          </cell>
          <cell r="B415" t="str">
            <v>VAR_cap</v>
          </cell>
          <cell r="C415" t="str">
            <v>-</v>
          </cell>
          <cell r="D415">
            <v>4.7729432218241499E-11</v>
          </cell>
          <cell r="E415">
            <v>6.6240151397658141E-8</v>
          </cell>
          <cell r="F415">
            <v>4.5873116826811171E-5</v>
          </cell>
          <cell r="G415">
            <v>5.2905188304144951E-5</v>
          </cell>
          <cell r="H415">
            <v>0.14850716429972644</v>
          </cell>
          <cell r="I415">
            <v>0.16126344287717481</v>
          </cell>
          <cell r="J415">
            <v>0.16124824470573274</v>
          </cell>
          <cell r="K415">
            <v>4.1687202412634836E-2</v>
          </cell>
          <cell r="L415">
            <v>4.1683361007666092E-2</v>
          </cell>
          <cell r="M415">
            <v>4.0399731748726832E-2</v>
          </cell>
          <cell r="N415">
            <v>4.1689488175032617E-2</v>
          </cell>
          <cell r="O415">
            <v>4.1695471404207575E-2</v>
          </cell>
        </row>
        <row r="416">
          <cell r="A416" t="str">
            <v>SCOM-SHSTG-ELCHP</v>
          </cell>
          <cell r="B416" t="str">
            <v>VAR_fout</v>
          </cell>
          <cell r="C416" t="str">
            <v>SCOM-SHAELCH</v>
          </cell>
          <cell r="D416">
            <v>4.4715130047679087E-6</v>
          </cell>
          <cell r="E416">
            <v>4.4480419186247895E-6</v>
          </cell>
          <cell r="F416">
            <v>3.5456730802968697E-2</v>
          </cell>
          <cell r="G416">
            <v>2.2243502634711951E-2</v>
          </cell>
          <cell r="H416">
            <v>0.54767235358337596</v>
          </cell>
          <cell r="I416">
            <v>1.0389694787984485</v>
          </cell>
          <cell r="J416">
            <v>1.6051791831687932</v>
          </cell>
          <cell r="K416">
            <v>3.9671151138477505</v>
          </cell>
          <cell r="L416">
            <v>2.7335991804585142</v>
          </cell>
          <cell r="M416">
            <v>7.6641669223842662E-2</v>
          </cell>
          <cell r="N416">
            <v>3.6400146196418293</v>
          </cell>
          <cell r="O416">
            <v>4.5001394148099569</v>
          </cell>
        </row>
        <row r="417">
          <cell r="A417" t="str">
            <v>SCOM-SHSTG-ELCHP</v>
          </cell>
          <cell r="B417" t="str">
            <v>VAR_fin</v>
          </cell>
          <cell r="C417" t="str">
            <v>SCOM-SHAELCH</v>
          </cell>
          <cell r="D417">
            <v>4.3908144587764261E-6</v>
          </cell>
          <cell r="E417">
            <v>3.7710881345398053E-6</v>
          </cell>
          <cell r="F417">
            <v>4.5785809661799057E-2</v>
          </cell>
          <cell r="G417">
            <v>2.7833089157196372E-2</v>
          </cell>
          <cell r="H417">
            <v>0.66388383498483894</v>
          </cell>
          <cell r="I417">
            <v>1.2223477414184796</v>
          </cell>
          <cell r="J417">
            <v>1.8345244835169698</v>
          </cell>
          <cell r="K417">
            <v>4.4079592003529955</v>
          </cell>
          <cell r="L417">
            <v>3.0373856139029405</v>
          </cell>
          <cell r="M417">
            <v>8.5223310769486901E-2</v>
          </cell>
          <cell r="N417">
            <v>4.0445331226853929</v>
          </cell>
          <cell r="O417">
            <v>5.0002806772043717</v>
          </cell>
        </row>
        <row r="418">
          <cell r="A418" t="str">
            <v>SCOM-SHSTG-ELCHP</v>
          </cell>
          <cell r="B418" t="str">
            <v>VAR_ncap</v>
          </cell>
          <cell r="C418" t="str">
            <v>-</v>
          </cell>
          <cell r="D418">
            <v>2.82162708184522E-3</v>
          </cell>
          <cell r="E418">
            <v>9.8503059093689296E-2</v>
          </cell>
          <cell r="F418">
            <v>1.15938122492814E-5</v>
          </cell>
          <cell r="G418">
            <v>1.28806819113311E-5</v>
          </cell>
          <cell r="H418">
            <v>5.06076424100513E-2</v>
          </cell>
          <cell r="I418">
            <v>5.8788829947088901E-2</v>
          </cell>
          <cell r="J418">
            <v>1.34518076284703E-2</v>
          </cell>
          <cell r="K418">
            <v>0.196830885729779</v>
          </cell>
          <cell r="L418">
            <v>7.4618960521248098E-2</v>
          </cell>
          <cell r="M418">
            <v>3.9613980819815597E-2</v>
          </cell>
          <cell r="N418">
            <v>0.21363642349120601</v>
          </cell>
          <cell r="O418">
            <v>0.12256234138514201</v>
          </cell>
        </row>
        <row r="419">
          <cell r="A419" t="str">
            <v>SCOM-SHSTG-ELCHP</v>
          </cell>
          <cell r="B419" t="str">
            <v>VAR_cap</v>
          </cell>
          <cell r="C419" t="str">
            <v>-</v>
          </cell>
          <cell r="D419">
            <v>2.82162708184522E-3</v>
          </cell>
          <cell r="E419">
            <v>0.10132180648473307</v>
          </cell>
          <cell r="F419">
            <v>0.10132140503757213</v>
          </cell>
          <cell r="G419">
            <v>0.10132174167876935</v>
          </cell>
          <cell r="H419">
            <v>0.10179447340265657</v>
          </cell>
          <cell r="I419">
            <v>0.10939731118159933</v>
          </cell>
          <cell r="J419">
            <v>0.1228295871132225</v>
          </cell>
          <cell r="K419">
            <v>0.26901645926682211</v>
          </cell>
          <cell r="L419">
            <v>0.29206612507297125</v>
          </cell>
          <cell r="M419">
            <v>0.31097329725914064</v>
          </cell>
          <cell r="N419">
            <v>0.33894433188077405</v>
          </cell>
          <cell r="O419">
            <v>0.37571347861200916</v>
          </cell>
        </row>
        <row r="420">
          <cell r="A420" t="str">
            <v>RHEM-SHLFOBR</v>
          </cell>
          <cell r="B420" t="str">
            <v>VAR_fout</v>
          </cell>
          <cell r="C420" t="str">
            <v>CO2_R</v>
          </cell>
          <cell r="D420">
            <v>1928.7105117825199</v>
          </cell>
          <cell r="E420">
            <v>1528.7258646893899</v>
          </cell>
          <cell r="F420">
            <v>1694.86074110305</v>
          </cell>
          <cell r="G420">
            <v>1271.8660572302699</v>
          </cell>
          <cell r="H420">
            <v>499.493305917638</v>
          </cell>
          <cell r="I420">
            <v>8.7141811424407398E-2</v>
          </cell>
          <cell r="J420">
            <v>7.1636132734773802E-2</v>
          </cell>
          <cell r="K420">
            <v>6.2004333637885801E-2</v>
          </cell>
          <cell r="L420">
            <v>3.2712000718022001E-2</v>
          </cell>
          <cell r="M420">
            <v>2.62833855666573E-2</v>
          </cell>
          <cell r="N420">
            <v>2.6227531739321099E-2</v>
          </cell>
          <cell r="O420">
            <v>2.5319139701306601E-2</v>
          </cell>
        </row>
        <row r="421">
          <cell r="A421" t="str">
            <v>RHEM-SHLFOBR</v>
          </cell>
          <cell r="B421" t="str">
            <v>VAR_fout</v>
          </cell>
          <cell r="C421" t="str">
            <v>RHEM-SHLFO</v>
          </cell>
          <cell r="D421">
            <v>23.44373360658312</v>
          </cell>
          <cell r="E421">
            <v>18.581866853698479</v>
          </cell>
          <cell r="F421">
            <v>20.601258442851428</v>
          </cell>
          <cell r="G421">
            <v>15.459701622823845</v>
          </cell>
          <cell r="H421">
            <v>6.0714077777189148</v>
          </cell>
          <cell r="I421">
            <v>1.0592203446544313E-3</v>
          </cell>
          <cell r="J421">
            <v>8.7074675135551691E-4</v>
          </cell>
          <cell r="K421">
            <v>7.536709482217018E-4</v>
          </cell>
          <cell r="L421">
            <v>3.9761873328667636E-4</v>
          </cell>
          <cell r="M421">
            <v>3.1947805839163982E-4</v>
          </cell>
          <cell r="N421">
            <v>3.1879914766813877E-4</v>
          </cell>
          <cell r="O421">
            <v>3.0775752124496416E-4</v>
          </cell>
        </row>
        <row r="422">
          <cell r="A422" t="str">
            <v>RHEM-SHLFOBR</v>
          </cell>
          <cell r="B422" t="str">
            <v>VAR_fin</v>
          </cell>
          <cell r="C422" t="str">
            <v>RLFO</v>
          </cell>
          <cell r="D422">
            <v>26.169749142232266</v>
          </cell>
          <cell r="E422">
            <v>20.742549045988973</v>
          </cell>
          <cell r="F422">
            <v>22.996753610624815</v>
          </cell>
          <cell r="G422">
            <v>17.257341346408012</v>
          </cell>
          <cell r="H422">
            <v>6.7773854262908788</v>
          </cell>
          <cell r="I422">
            <v>1.1823855010095962E-3</v>
          </cell>
          <cell r="J422">
            <v>9.7199637360615798E-4</v>
          </cell>
          <cell r="K422">
            <v>8.413071049916662E-4</v>
          </cell>
          <cell r="L422">
            <v>4.4385346971535946E-4</v>
          </cell>
          <cell r="M422">
            <v>3.5662666983252779E-4</v>
          </cell>
          <cell r="N422">
            <v>3.5586881600164322E-4</v>
          </cell>
          <cell r="O422">
            <v>3.4354327952926196E-4</v>
          </cell>
        </row>
        <row r="423">
          <cell r="A423" t="str">
            <v>RHEM-SHLFOBR</v>
          </cell>
          <cell r="B423" t="str">
            <v>VAR_ncap</v>
          </cell>
          <cell r="C423" t="str">
            <v>-</v>
          </cell>
          <cell r="E423">
            <v>3.4468518456621798E-8</v>
          </cell>
          <cell r="F423">
            <v>5.0178624351135902E-8</v>
          </cell>
          <cell r="G423">
            <v>1.1288763994878599E-7</v>
          </cell>
          <cell r="H423">
            <v>7.2311986265816106E-5</v>
          </cell>
          <cell r="I423">
            <v>2.1637364898367601E-5</v>
          </cell>
          <cell r="J423">
            <v>6.5806573525308995E-7</v>
          </cell>
          <cell r="K423">
            <v>4.00961368570672E-5</v>
          </cell>
          <cell r="L423">
            <v>1.75862203851405E-7</v>
          </cell>
          <cell r="M423">
            <v>4.2532761706192001E-7</v>
          </cell>
          <cell r="N423">
            <v>2.8354732070605101E-5</v>
          </cell>
          <cell r="O423">
            <v>7.6779710193018605E-6</v>
          </cell>
        </row>
        <row r="424">
          <cell r="A424" t="str">
            <v>RHEM-SHLFOBR</v>
          </cell>
          <cell r="B424" t="str">
            <v>VAR_cap</v>
          </cell>
          <cell r="C424" t="str">
            <v>-</v>
          </cell>
          <cell r="D424">
            <v>1.65587464377338</v>
          </cell>
          <cell r="E424">
            <v>1.6558743154923992</v>
          </cell>
          <cell r="F424">
            <v>1.6558739906733342</v>
          </cell>
          <cell r="G424">
            <v>1.6558737970587301</v>
          </cell>
          <cell r="H424">
            <v>0.42949759743256355</v>
          </cell>
          <cell r="I424">
            <v>9.389767148248882E-5</v>
          </cell>
          <cell r="J424">
            <v>9.4051095353322038E-5</v>
          </cell>
          <cell r="K424">
            <v>6.2256748657397979E-5</v>
          </cell>
          <cell r="L424">
            <v>4.3732797018746033E-5</v>
          </cell>
          <cell r="M424">
            <v>3.8764432004429832E-5</v>
          </cell>
          <cell r="N424">
            <v>3.5452007178449572E-5</v>
          </cell>
          <cell r="O424">
            <v>3.6224196777224111E-5</v>
          </cell>
        </row>
        <row r="425">
          <cell r="A425" t="str">
            <v>RHES-SHNGAHP</v>
          </cell>
          <cell r="B425" t="str">
            <v>VAR_fout</v>
          </cell>
          <cell r="C425" t="str">
            <v>RHES-SHANGAH</v>
          </cell>
          <cell r="F425">
            <v>6.0831580341240042E-4</v>
          </cell>
          <cell r="G425">
            <v>6.3175786315248041E-4</v>
          </cell>
          <cell r="H425">
            <v>6.8233155690641603</v>
          </cell>
          <cell r="I425">
            <v>6.8228609421976287</v>
          </cell>
          <cell r="J425">
            <v>6.8226968803391417</v>
          </cell>
          <cell r="K425">
            <v>7.7467430008738522E-4</v>
          </cell>
          <cell r="L425">
            <v>7.7216343960550236E-4</v>
          </cell>
          <cell r="M425">
            <v>7.7331290847711457E-4</v>
          </cell>
          <cell r="N425">
            <v>7.7094715435289322E-4</v>
          </cell>
          <cell r="O425">
            <v>7.7459756979350873E-4</v>
          </cell>
        </row>
        <row r="426">
          <cell r="A426" t="str">
            <v>RHES-SHNGAHP</v>
          </cell>
          <cell r="B426" t="str">
            <v>VAR_fout</v>
          </cell>
          <cell r="C426" t="str">
            <v>CO2_R</v>
          </cell>
          <cell r="F426">
            <v>1.71545056562297E-2</v>
          </cell>
          <cell r="G426">
            <v>1.7130357443173001E-2</v>
          </cell>
          <cell r="H426">
            <v>178.99302236986901</v>
          </cell>
          <cell r="I426">
            <v>173.337548261237</v>
          </cell>
          <cell r="J426">
            <v>168.77197546102099</v>
          </cell>
          <cell r="K426">
            <v>1.8671636976465199E-2</v>
          </cell>
          <cell r="L426">
            <v>1.8611118800747999E-2</v>
          </cell>
          <cell r="M426">
            <v>1.8638823947909999E-2</v>
          </cell>
          <cell r="N426">
            <v>1.8581803207479999E-2</v>
          </cell>
          <cell r="O426">
            <v>1.86697875796384E-2</v>
          </cell>
        </row>
        <row r="427">
          <cell r="A427" t="str">
            <v>RHES-SHNGAHP</v>
          </cell>
          <cell r="B427" t="str">
            <v>VAR_fin</v>
          </cell>
          <cell r="C427" t="str">
            <v>RHESELCHPC</v>
          </cell>
          <cell r="F427">
            <v>6.0831580341240042E-4</v>
          </cell>
          <cell r="G427">
            <v>6.3175786315248041E-4</v>
          </cell>
          <cell r="H427">
            <v>6.8233155690641603</v>
          </cell>
          <cell r="I427">
            <v>6.8228609421976287</v>
          </cell>
          <cell r="J427">
            <v>6.8226968803391417</v>
          </cell>
          <cell r="K427">
            <v>7.7467430008738522E-4</v>
          </cell>
          <cell r="L427">
            <v>7.7216343960550236E-4</v>
          </cell>
          <cell r="M427">
            <v>7.7331290847711457E-4</v>
          </cell>
          <cell r="N427">
            <v>7.7094715435289322E-4</v>
          </cell>
          <cell r="O427">
            <v>7.7459756979350873E-4</v>
          </cell>
        </row>
        <row r="428">
          <cell r="A428" t="str">
            <v>RHES-SHNGAHP</v>
          </cell>
          <cell r="B428" t="str">
            <v>VAR_fin</v>
          </cell>
          <cell r="C428" t="str">
            <v>RNGA</v>
          </cell>
          <cell r="F428">
            <v>3.0415790170620021E-4</v>
          </cell>
          <cell r="G428">
            <v>3.0372974190023101E-4</v>
          </cell>
          <cell r="H428">
            <v>3.1736351484019321</v>
          </cell>
          <cell r="I428">
            <v>3.0733607847737079</v>
          </cell>
          <cell r="J428">
            <v>2.9924109124294467</v>
          </cell>
          <cell r="K428">
            <v>3.310573931997372E-4</v>
          </cell>
          <cell r="L428">
            <v>3.2998437589978712E-4</v>
          </cell>
          <cell r="M428">
            <v>3.304756019132966E-4</v>
          </cell>
          <cell r="N428">
            <v>3.2946459587730465E-4</v>
          </cell>
          <cell r="O428">
            <v>3.3102460247585883E-4</v>
          </cell>
        </row>
        <row r="429">
          <cell r="A429" t="str">
            <v>RHES-SHNGAHP</v>
          </cell>
          <cell r="B429" t="str">
            <v>VAR_ncap</v>
          </cell>
          <cell r="C429" t="str">
            <v>-</v>
          </cell>
          <cell r="E429">
            <v>3.5595136767743E-8</v>
          </cell>
          <cell r="F429">
            <v>5.39291443030836E-5</v>
          </cell>
          <cell r="G429">
            <v>2.3474844419905399E-7</v>
          </cell>
          <cell r="H429">
            <v>0.55216294333624505</v>
          </cell>
          <cell r="I429">
            <v>8.7729678593247405E-7</v>
          </cell>
          <cell r="J429">
            <v>1.7068673461245899E-7</v>
          </cell>
          <cell r="K429">
            <v>7.2783539814891894E-5</v>
          </cell>
          <cell r="L429">
            <v>1.7328555531067301E-7</v>
          </cell>
          <cell r="M429">
            <v>5.8089636153914296E-6</v>
          </cell>
          <cell r="N429">
            <v>5.8133794880456202E-5</v>
          </cell>
          <cell r="O429">
            <v>3.3200048015058801E-5</v>
          </cell>
        </row>
        <row r="430">
          <cell r="A430" t="str">
            <v>RHES-SHNGAHP</v>
          </cell>
          <cell r="B430" t="str">
            <v>VAR_cap</v>
          </cell>
          <cell r="C430" t="str">
            <v>-</v>
          </cell>
          <cell r="E430">
            <v>3.5595136767743E-8</v>
          </cell>
          <cell r="F430">
            <v>5.3948020552689459E-5</v>
          </cell>
          <cell r="G430">
            <v>5.4175788349135825E-5</v>
          </cell>
          <cell r="H430">
            <v>0.55221707364806483</v>
          </cell>
          <cell r="I430">
            <v>0.55217526779507209</v>
          </cell>
          <cell r="J430">
            <v>0.55216393450685408</v>
          </cell>
          <cell r="K430">
            <v>7.3766730557507608E-5</v>
          </cell>
          <cell r="L430">
            <v>7.3155253900229522E-5</v>
          </cell>
          <cell r="M430">
            <v>7.866921503055116E-5</v>
          </cell>
          <cell r="N430">
            <v>7.6837143426474619E-5</v>
          </cell>
          <cell r="O430">
            <v>9.7053206878283663E-5</v>
          </cell>
        </row>
        <row r="431">
          <cell r="A431" t="str">
            <v>D-RHES_LTH_CHPWOD</v>
          </cell>
          <cell r="B431" t="str">
            <v>VAR_fout</v>
          </cell>
          <cell r="C431" t="str">
            <v>RHES_LTH_CHPWOD_ON</v>
          </cell>
          <cell r="D431">
            <v>1.6566050629399615E-6</v>
          </cell>
          <cell r="E431">
            <v>3.5585779216936196E-6</v>
          </cell>
          <cell r="F431">
            <v>6.3877261602437592E-7</v>
          </cell>
          <cell r="G431">
            <v>1.7658211920687814E-4</v>
          </cell>
          <cell r="H431">
            <v>3.0838822954113544E-4</v>
          </cell>
          <cell r="I431">
            <v>1.727469303076338E-3</v>
          </cell>
          <cell r="J431">
            <v>5.2196395397065701E-3</v>
          </cell>
          <cell r="K431">
            <v>5.6919561868359163E-3</v>
          </cell>
          <cell r="L431">
            <v>4.0349238750307685E-3</v>
          </cell>
          <cell r="M431">
            <v>1.6499796670623687E-3</v>
          </cell>
          <cell r="N431">
            <v>1.6590056780381643E-3</v>
          </cell>
          <cell r="O431">
            <v>1.4082904166171609E-3</v>
          </cell>
        </row>
        <row r="432">
          <cell r="A432" t="str">
            <v>D-RHES_LTH_CHPWOD</v>
          </cell>
          <cell r="B432" t="str">
            <v>VAR_fout</v>
          </cell>
          <cell r="C432" t="str">
            <v>RHSA_LTH</v>
          </cell>
          <cell r="D432">
            <v>5.2183368624815541E-6</v>
          </cell>
          <cell r="E432">
            <v>1.0302002577704278E-5</v>
          </cell>
          <cell r="F432">
            <v>6.2578872514298127E-6</v>
          </cell>
          <cell r="G432">
            <v>6.4085721605814335E-5</v>
          </cell>
          <cell r="H432">
            <v>4.2289358903400253E-5</v>
          </cell>
          <cell r="I432">
            <v>3.8925970513572452E-5</v>
          </cell>
          <cell r="J432">
            <v>1.8820366724997489E-5</v>
          </cell>
          <cell r="K432">
            <v>2.5497102992053217E-5</v>
          </cell>
          <cell r="L432">
            <v>1.3571513457722963E-5</v>
          </cell>
          <cell r="M432">
            <v>4.1257648979401158E-5</v>
          </cell>
          <cell r="N432">
            <v>1.4154821395787437E-5</v>
          </cell>
          <cell r="O432">
            <v>1.8043950293694449E-4</v>
          </cell>
        </row>
        <row r="433">
          <cell r="A433" t="str">
            <v>D-RHES_LTH_CHPWOD</v>
          </cell>
          <cell r="B433" t="str">
            <v>VAR_fout</v>
          </cell>
          <cell r="C433" t="str">
            <v>LTH</v>
          </cell>
          <cell r="I433">
            <v>2.4256727761717794E-6</v>
          </cell>
          <cell r="J433">
            <v>4.3553492456641266E-6</v>
          </cell>
          <cell r="K433">
            <v>7.1530068354951478E-6</v>
          </cell>
          <cell r="L433">
            <v>6.0453265897716819E-6</v>
          </cell>
          <cell r="M433">
            <v>3.4950808047522407E-6</v>
          </cell>
          <cell r="N433">
            <v>3.4299582616908692E-6</v>
          </cell>
          <cell r="O433">
            <v>4.3569429910640555E-6</v>
          </cell>
        </row>
        <row r="434">
          <cell r="A434" t="str">
            <v>D-RHES_LTH_CHPWOD</v>
          </cell>
          <cell r="B434" t="str">
            <v>VAR_fin</v>
          </cell>
          <cell r="C434" t="str">
            <v>RHES_LTH_CHPWOD</v>
          </cell>
          <cell r="D434">
            <v>6.8749419254215162E-6</v>
          </cell>
          <cell r="E434">
            <v>1.4036901962259107E-5</v>
          </cell>
          <cell r="F434">
            <v>7.1792365173145499E-6</v>
          </cell>
          <cell r="G434">
            <v>2.408562738713911E-4</v>
          </cell>
          <cell r="H434">
            <v>3.5105957507209387E-4</v>
          </cell>
          <cell r="I434">
            <v>1.7695220710728739E-3</v>
          </cell>
          <cell r="J434">
            <v>5.2431561188922933E-3</v>
          </cell>
          <cell r="K434">
            <v>5.724995491300542E-3</v>
          </cell>
          <cell r="L434">
            <v>4.0549124739451946E-3</v>
          </cell>
          <cell r="M434">
            <v>1.6955749302966644E-3</v>
          </cell>
          <cell r="N434">
            <v>1.6773877969292665E-3</v>
          </cell>
          <cell r="O434">
            <v>1.5937617660907657E-3</v>
          </cell>
        </row>
        <row r="435">
          <cell r="A435" t="str">
            <v>ITOT-SWHSOLBR</v>
          </cell>
          <cell r="B435" t="str">
            <v>VAR_fout</v>
          </cell>
          <cell r="C435" t="str">
            <v>ITOT-SWHASOL</v>
          </cell>
          <cell r="D435">
            <v>6.7631089829422522E-2</v>
          </cell>
          <cell r="E435">
            <v>8.5489953237138469E-2</v>
          </cell>
          <cell r="F435">
            <v>8.5434686722069567E-2</v>
          </cell>
          <cell r="G435">
            <v>8.5490449993937623E-2</v>
          </cell>
          <cell r="H435">
            <v>7.8258024679313962E-2</v>
          </cell>
          <cell r="I435">
            <v>8.5512553548051651E-2</v>
          </cell>
          <cell r="J435">
            <v>8.5505463052337263E-2</v>
          </cell>
          <cell r="K435">
            <v>8.5509864867052504E-2</v>
          </cell>
          <cell r="L435">
            <v>5.3057022504126083E-2</v>
          </cell>
          <cell r="M435">
            <v>4.6327229882113428E-2</v>
          </cell>
          <cell r="N435">
            <v>8.5134816227416359E-3</v>
          </cell>
          <cell r="O435">
            <v>4.8283236997375198E-4</v>
          </cell>
        </row>
        <row r="436">
          <cell r="A436" t="str">
            <v>ITOT-SWHSOLBR</v>
          </cell>
          <cell r="B436" t="str">
            <v>VAR_fin</v>
          </cell>
          <cell r="C436" t="str">
            <v>SOL</v>
          </cell>
          <cell r="D436">
            <v>6.7631089829422522E-2</v>
          </cell>
          <cell r="E436">
            <v>8.5489953237138469E-2</v>
          </cell>
          <cell r="F436">
            <v>8.5434686722069567E-2</v>
          </cell>
          <cell r="G436">
            <v>8.5490449993937623E-2</v>
          </cell>
          <cell r="H436">
            <v>7.8258024679313962E-2</v>
          </cell>
          <cell r="I436">
            <v>8.5512553548051651E-2</v>
          </cell>
          <cell r="J436">
            <v>8.5505463052337263E-2</v>
          </cell>
          <cell r="K436">
            <v>8.5509864867052504E-2</v>
          </cell>
          <cell r="L436">
            <v>5.3057022504126083E-2</v>
          </cell>
          <cell r="M436">
            <v>4.6327229882113428E-2</v>
          </cell>
          <cell r="N436">
            <v>8.5134816227416359E-3</v>
          </cell>
          <cell r="O436">
            <v>4.8283236997375198E-4</v>
          </cell>
        </row>
        <row r="437">
          <cell r="A437" t="str">
            <v>ITOT-SWHSOLBR</v>
          </cell>
          <cell r="B437" t="str">
            <v>VAR_ncap</v>
          </cell>
          <cell r="C437" t="str">
            <v>-</v>
          </cell>
          <cell r="E437">
            <v>2.6013599564795398E-3</v>
          </cell>
          <cell r="F437">
            <v>1.46157313416001E-8</v>
          </cell>
          <cell r="G437">
            <v>2.10172626490361E-8</v>
          </cell>
          <cell r="H437">
            <v>8.5428016494558806E-3</v>
          </cell>
          <cell r="I437">
            <v>3.8803289725017798E-3</v>
          </cell>
          <cell r="J437">
            <v>6.3413686842846802E-7</v>
          </cell>
          <cell r="K437">
            <v>8.5427254752096504E-3</v>
          </cell>
          <cell r="L437">
            <v>3.2840929370480799E-3</v>
          </cell>
          <cell r="M437">
            <v>5.9670387374101896E-4</v>
          </cell>
          <cell r="N437">
            <v>8.0704889140738104E-3</v>
          </cell>
          <cell r="O437">
            <v>3.7566445204449102E-3</v>
          </cell>
        </row>
        <row r="438">
          <cell r="A438" t="str">
            <v>ITOT-SWHSOLBR</v>
          </cell>
          <cell r="B438" t="str">
            <v>VAR_cap</v>
          </cell>
          <cell r="C438" t="str">
            <v>-</v>
          </cell>
          <cell r="D438">
            <v>9.8214799778629808E-3</v>
          </cell>
          <cell r="E438">
            <v>1.2422839934342522E-2</v>
          </cell>
          <cell r="F438">
            <v>1.242285455007386E-2</v>
          </cell>
          <cell r="G438">
            <v>1.2422875567336511E-2</v>
          </cell>
          <cell r="H438">
            <v>1.2422676675893871E-2</v>
          </cell>
          <cell r="I438">
            <v>1.24231507100109E-2</v>
          </cell>
          <cell r="J438">
            <v>1.24237647588261E-2</v>
          </cell>
          <cell r="K438">
            <v>1.2423688584579901E-2</v>
          </cell>
          <cell r="L438">
            <v>1.2423596899118899E-2</v>
          </cell>
          <cell r="M438">
            <v>1.24235222859988E-2</v>
          </cell>
          <cell r="N438">
            <v>1.24232872695164E-2</v>
          </cell>
          <cell r="O438">
            <v>1.2423837308259701E-2</v>
          </cell>
        </row>
        <row r="439">
          <cell r="A439" t="str">
            <v>SCOM-SHNGAHP</v>
          </cell>
          <cell r="B439" t="str">
            <v>VAR_fout</v>
          </cell>
          <cell r="C439" t="str">
            <v>SCOM-SHANGAH</v>
          </cell>
          <cell r="F439">
            <v>6.0949011301989994E-4</v>
          </cell>
          <cell r="G439">
            <v>5.1517595402622541E-4</v>
          </cell>
          <cell r="H439">
            <v>3.822928015960475E-2</v>
          </cell>
          <cell r="I439">
            <v>0.10281837501053523</v>
          </cell>
          <cell r="J439">
            <v>0.10118160765484241</v>
          </cell>
          <cell r="K439">
            <v>6.4892646962875E-2</v>
          </cell>
          <cell r="L439">
            <v>1.4749475536938133E-3</v>
          </cell>
          <cell r="M439">
            <v>2.1929123740084691E-3</v>
          </cell>
          <cell r="N439">
            <v>2.4239946025954996E-3</v>
          </cell>
          <cell r="O439">
            <v>1.0161101086809681E-2</v>
          </cell>
        </row>
        <row r="440">
          <cell r="A440" t="str">
            <v>SCOM-SHNGAHP</v>
          </cell>
          <cell r="B440" t="str">
            <v>VAR_fout</v>
          </cell>
          <cell r="C440" t="str">
            <v>CO2_S</v>
          </cell>
          <cell r="F440">
            <v>1.7361233522385E-2</v>
          </cell>
          <cell r="G440">
            <v>1.4243099905430901E-2</v>
          </cell>
          <cell r="H440">
            <v>1.02672923857224</v>
          </cell>
          <cell r="I440">
            <v>2.6847020141639799</v>
          </cell>
          <cell r="J440">
            <v>2.57055976204194</v>
          </cell>
          <cell r="K440">
            <v>1.60523916171322</v>
          </cell>
          <cell r="L440">
            <v>3.6485544749267997E-2</v>
          </cell>
          <cell r="M440">
            <v>5.4245727146525299E-2</v>
          </cell>
          <cell r="N440">
            <v>5.9961971748415097E-2</v>
          </cell>
          <cell r="O440">
            <v>0.251353553200029</v>
          </cell>
        </row>
        <row r="441">
          <cell r="A441" t="str">
            <v>SCOM-SHNGAHP</v>
          </cell>
          <cell r="B441" t="str">
            <v>VAR_fin</v>
          </cell>
          <cell r="C441" t="str">
            <v>SCOMELCHPC</v>
          </cell>
          <cell r="F441">
            <v>6.0949011301989994E-4</v>
          </cell>
          <cell r="G441">
            <v>5.1517595402622541E-4</v>
          </cell>
          <cell r="H441">
            <v>3.822928015960475E-2</v>
          </cell>
          <cell r="I441">
            <v>0.10281837501053523</v>
          </cell>
          <cell r="J441">
            <v>0.10118160765484241</v>
          </cell>
          <cell r="K441">
            <v>6.4892646962875E-2</v>
          </cell>
          <cell r="L441">
            <v>1.4749475536938133E-3</v>
          </cell>
          <cell r="M441">
            <v>2.1929123740084691E-3</v>
          </cell>
          <cell r="N441">
            <v>2.4239946025954996E-3</v>
          </cell>
          <cell r="O441">
            <v>1.0161101086809681E-2</v>
          </cell>
        </row>
        <row r="442">
          <cell r="A442" t="str">
            <v>SCOM-SHNGAHP</v>
          </cell>
          <cell r="B442" t="str">
            <v>VAR_fin</v>
          </cell>
          <cell r="C442" t="str">
            <v>SNGA</v>
          </cell>
          <cell r="F442">
            <v>3.0782328940398985E-4</v>
          </cell>
          <cell r="G442">
            <v>2.5253723236579696E-4</v>
          </cell>
          <cell r="H442">
            <v>1.8204419123621307E-2</v>
          </cell>
          <cell r="I442">
            <v>4.7601099541914486E-2</v>
          </cell>
          <cell r="J442">
            <v>4.5577300745424508E-2</v>
          </cell>
          <cell r="K442">
            <v>2.846168726441884E-2</v>
          </cell>
          <cell r="L442">
            <v>6.4690682179553293E-4</v>
          </cell>
          <cell r="M442">
            <v>9.6180367281073259E-4</v>
          </cell>
          <cell r="N442">
            <v>1.0631555274541675E-3</v>
          </cell>
          <cell r="O442">
            <v>4.456623283688458E-3</v>
          </cell>
        </row>
        <row r="443">
          <cell r="A443" t="str">
            <v>SCOM-SHNGAHP</v>
          </cell>
          <cell r="B443" t="str">
            <v>VAR_ncap</v>
          </cell>
          <cell r="C443" t="str">
            <v>-</v>
          </cell>
          <cell r="D443">
            <v>1.17625582835975E-7</v>
          </cell>
          <cell r="E443">
            <v>9.3500998639773495E-6</v>
          </cell>
          <cell r="F443">
            <v>3.7873993141857003E-5</v>
          </cell>
          <cell r="G443">
            <v>3.65373945676414E-7</v>
          </cell>
          <cell r="H443">
            <v>2.9139621284898498E-3</v>
          </cell>
          <cell r="I443">
            <v>5.06195670769179E-3</v>
          </cell>
          <cell r="J443">
            <v>3.3553389005783998E-7</v>
          </cell>
          <cell r="K443">
            <v>7.3451221961372003E-7</v>
          </cell>
          <cell r="L443">
            <v>3.2700033289036402E-7</v>
          </cell>
          <cell r="M443">
            <v>1.9506443084997199E-4</v>
          </cell>
          <cell r="N443">
            <v>2.01725236814469E-5</v>
          </cell>
          <cell r="O443">
            <v>6.7184424599807196E-4</v>
          </cell>
        </row>
        <row r="444">
          <cell r="A444" t="str">
            <v>SCOM-SHNGAHP</v>
          </cell>
          <cell r="B444" t="str">
            <v>VAR_cap</v>
          </cell>
          <cell r="C444" t="str">
            <v>-</v>
          </cell>
          <cell r="D444">
            <v>1.17625582835975E-7</v>
          </cell>
          <cell r="E444">
            <v>9.4325431308302315E-6</v>
          </cell>
          <cell r="F444">
            <v>4.7267868719706854E-5</v>
          </cell>
          <cell r="G444">
            <v>4.7597800995022444E-5</v>
          </cell>
          <cell r="H444">
            <v>2.956837570060876E-3</v>
          </cell>
          <cell r="I444">
            <v>7.9840072193089282E-3</v>
          </cell>
          <cell r="J444">
            <v>7.9761040796212501E-3</v>
          </cell>
          <cell r="K444">
            <v>5.0628281571957348E-3</v>
          </cell>
          <cell r="L444">
            <v>1.9617662130345698E-4</v>
          </cell>
          <cell r="M444">
            <v>1.9582704839592451E-4</v>
          </cell>
          <cell r="N444">
            <v>2.1526978746575043E-4</v>
          </cell>
          <cell r="O444">
            <v>8.867732987407255E-4</v>
          </cell>
        </row>
        <row r="445">
          <cell r="A445" t="str">
            <v>D-RHNM_LTH_CHPNGA</v>
          </cell>
          <cell r="B445" t="str">
            <v>VAR_fout</v>
          </cell>
          <cell r="C445" t="str">
            <v>RHSA_LTH</v>
          </cell>
          <cell r="D445">
            <v>8.225882504281527E-6</v>
          </cell>
          <cell r="E445">
            <v>4.2543323912070036E-4</v>
          </cell>
          <cell r="F445">
            <v>2.9097396752090517E-4</v>
          </cell>
          <cell r="G445">
            <v>1.1309726028084278E-4</v>
          </cell>
          <cell r="H445">
            <v>5.6612322256289775E-5</v>
          </cell>
          <cell r="I445">
            <v>2.8528429253874572E-6</v>
          </cell>
          <cell r="J445">
            <v>7.9065798754051111E-6</v>
          </cell>
          <cell r="K445">
            <v>1.0467869405176762E-5</v>
          </cell>
          <cell r="L445">
            <v>1.7616107357460991E-6</v>
          </cell>
          <cell r="M445">
            <v>2.9195504089316917E-5</v>
          </cell>
          <cell r="N445">
            <v>2.4197185533819468E-6</v>
          </cell>
          <cell r="O445">
            <v>5.5707226587023899E-6</v>
          </cell>
        </row>
        <row r="446">
          <cell r="A446" t="str">
            <v>D-RHNM_LTH_CHPNGA</v>
          </cell>
          <cell r="B446" t="str">
            <v>VAR_fout</v>
          </cell>
          <cell r="C446" t="str">
            <v>LTH</v>
          </cell>
          <cell r="F446">
            <v>8.7947529702276165E-7</v>
          </cell>
          <cell r="G446">
            <v>1.2657500517958906E-6</v>
          </cell>
          <cell r="H446">
            <v>5.4952306814835289E-6</v>
          </cell>
          <cell r="I446">
            <v>4.2018848944908691E-6</v>
          </cell>
          <cell r="J446">
            <v>4.7803706414414614E-6</v>
          </cell>
          <cell r="K446">
            <v>6.3330552529605611E-6</v>
          </cell>
          <cell r="L446">
            <v>9.6720837923042963E-7</v>
          </cell>
          <cell r="M446">
            <v>9.0738733109293616E-6</v>
          </cell>
          <cell r="N446">
            <v>3.0239808176965062E-6</v>
          </cell>
          <cell r="O446">
            <v>8.594340920228694E-6</v>
          </cell>
        </row>
        <row r="447">
          <cell r="A447" t="str">
            <v>D-RHNM_LTH_CHPNGA</v>
          </cell>
          <cell r="B447" t="str">
            <v>VAR_fout</v>
          </cell>
          <cell r="C447" t="str">
            <v>RHNM_LTH_CHPNGA_ON</v>
          </cell>
          <cell r="D447">
            <v>1.1261304354615985E-6</v>
          </cell>
          <cell r="E447">
            <v>2.6770166353505252E-3</v>
          </cell>
          <cell r="F447">
            <v>4.9245426315022867E-3</v>
          </cell>
          <cell r="G447">
            <v>2.9966528721350112E-3</v>
          </cell>
          <cell r="H447">
            <v>5.3808922394480447E-3</v>
          </cell>
          <cell r="I447">
            <v>3.2188950366937269E-3</v>
          </cell>
          <cell r="J447">
            <v>2.3169579505831468E-6</v>
          </cell>
          <cell r="K447">
            <v>1.8774033277700971E-6</v>
          </cell>
          <cell r="L447">
            <v>8.5557857141654989E-4</v>
          </cell>
          <cell r="M447">
            <v>4.0495689762312199E-3</v>
          </cell>
          <cell r="N447">
            <v>1.3345750485098148E-3</v>
          </cell>
          <cell r="O447">
            <v>2.8265086146704167E-3</v>
          </cell>
        </row>
        <row r="448">
          <cell r="A448" t="str">
            <v>D-RHNM_LTH_CHPNGA</v>
          </cell>
          <cell r="B448" t="str">
            <v>VAR_fin</v>
          </cell>
          <cell r="C448" t="str">
            <v>RHNM_LTH_CHPNGA</v>
          </cell>
          <cell r="D448">
            <v>9.3520129397431249E-6</v>
          </cell>
          <cell r="E448">
            <v>3.1028303433084572E-3</v>
          </cell>
          <cell r="F448">
            <v>5.2172043754573271E-3</v>
          </cell>
          <cell r="G448">
            <v>3.1118259307602973E-3</v>
          </cell>
          <cell r="H448">
            <v>5.4437650482287402E-3</v>
          </cell>
          <cell r="I448">
            <v>3.2269762289338332E-3</v>
          </cell>
          <cell r="J448">
            <v>1.500390846742973E-5</v>
          </cell>
          <cell r="K448">
            <v>1.8678327985907422E-5</v>
          </cell>
          <cell r="L448">
            <v>8.5925184236444675E-4</v>
          </cell>
          <cell r="M448">
            <v>4.0881878199503924E-3</v>
          </cell>
          <cell r="N448">
            <v>1.3408524546470568E-3</v>
          </cell>
          <cell r="O448">
            <v>2.8410819471646324E-3</v>
          </cell>
        </row>
        <row r="449">
          <cell r="A449" t="str">
            <v>RHNM-SHELCHP</v>
          </cell>
          <cell r="B449" t="str">
            <v>VAR_fout</v>
          </cell>
          <cell r="C449" t="str">
            <v>RHNM-SHAELCH</v>
          </cell>
          <cell r="E449">
            <v>0.5284881875721289</v>
          </cell>
          <cell r="F449">
            <v>2.2510504008779826</v>
          </cell>
          <cell r="G449">
            <v>4.3562701307750844</v>
          </cell>
          <cell r="H449">
            <v>4.3691203342870519</v>
          </cell>
          <cell r="I449">
            <v>5.8442871757896091</v>
          </cell>
          <cell r="J449">
            <v>7.1064274837663035</v>
          </cell>
          <cell r="K449">
            <v>10.052855514544305</v>
          </cell>
          <cell r="L449">
            <v>10.052855256431201</v>
          </cell>
          <cell r="M449">
            <v>10.052857766958175</v>
          </cell>
          <cell r="N449">
            <v>10.052858795883756</v>
          </cell>
          <cell r="O449">
            <v>10.052862064512086</v>
          </cell>
        </row>
        <row r="450">
          <cell r="A450" t="str">
            <v>RHNM-SHELCHP</v>
          </cell>
          <cell r="B450" t="str">
            <v>VAR_fin</v>
          </cell>
          <cell r="C450" t="str">
            <v>RHNM_ELC</v>
          </cell>
          <cell r="E450">
            <v>0.16244513962258061</v>
          </cell>
          <cell r="F450">
            <v>0.67531512026339435</v>
          </cell>
          <cell r="G450">
            <v>1.2566163838774274</v>
          </cell>
          <cell r="H450">
            <v>1.2192893956149902</v>
          </cell>
          <cell r="I450">
            <v>1.5795370745377342</v>
          </cell>
          <cell r="J450">
            <v>1.8701124957279733</v>
          </cell>
          <cell r="K450">
            <v>2.5776552601395664</v>
          </cell>
          <cell r="L450">
            <v>2.5776551939567196</v>
          </cell>
          <cell r="M450">
            <v>2.5776558376815832</v>
          </cell>
          <cell r="N450">
            <v>2.577656101508659</v>
          </cell>
          <cell r="O450">
            <v>2.577656939618485</v>
          </cell>
        </row>
        <row r="451">
          <cell r="A451" t="str">
            <v>RHNM-SHELCHP</v>
          </cell>
          <cell r="B451" t="str">
            <v>VAR_fin</v>
          </cell>
          <cell r="C451" t="str">
            <v>RHNMELCHPC</v>
          </cell>
          <cell r="E451">
            <v>0.5284881875721289</v>
          </cell>
          <cell r="F451">
            <v>2.2510504008779826</v>
          </cell>
          <cell r="G451">
            <v>4.3562701307750844</v>
          </cell>
          <cell r="H451">
            <v>4.3691203342870519</v>
          </cell>
          <cell r="I451">
            <v>5.8442871757896091</v>
          </cell>
          <cell r="J451">
            <v>7.1064274837663035</v>
          </cell>
          <cell r="K451">
            <v>10.052855514544305</v>
          </cell>
          <cell r="L451">
            <v>10.052855256431201</v>
          </cell>
          <cell r="M451">
            <v>10.052857766958175</v>
          </cell>
          <cell r="N451">
            <v>10.052858795883756</v>
          </cell>
          <cell r="O451">
            <v>10.052862064512086</v>
          </cell>
        </row>
        <row r="452">
          <cell r="A452" t="str">
            <v>RHNM-SHELCHP</v>
          </cell>
          <cell r="B452" t="str">
            <v>VAR_ncap</v>
          </cell>
          <cell r="C452" t="str">
            <v>-</v>
          </cell>
          <cell r="E452">
            <v>4.1148194724772102E-2</v>
          </cell>
          <cell r="F452">
            <v>0.13359583456583601</v>
          </cell>
          <cell r="G452">
            <v>0.16571880276268999</v>
          </cell>
          <cell r="H452">
            <v>1.8743101771708601E-2</v>
          </cell>
          <cell r="I452">
            <v>0.27389312041474601</v>
          </cell>
          <cell r="J452">
            <v>0.25897155462261601</v>
          </cell>
          <cell r="K452">
            <v>0.24997238725323301</v>
          </cell>
          <cell r="L452">
            <v>0.26430725313439901</v>
          </cell>
          <cell r="M452">
            <v>0.26605184260185899</v>
          </cell>
          <cell r="N452">
            <v>0.28946064053584403</v>
          </cell>
          <cell r="O452">
            <v>0.224807844209056</v>
          </cell>
        </row>
        <row r="453">
          <cell r="A453" t="str">
            <v>RHNM-SHELCHP</v>
          </cell>
          <cell r="B453" t="str">
            <v>VAR_cap</v>
          </cell>
          <cell r="C453" t="str">
            <v>-</v>
          </cell>
          <cell r="E453">
            <v>4.1148194724772102E-2</v>
          </cell>
          <cell r="F453">
            <v>0.17474399650091124</v>
          </cell>
          <cell r="G453">
            <v>0.34046269928669426</v>
          </cell>
          <cell r="H453">
            <v>0.33913952705287159</v>
          </cell>
          <cell r="I453">
            <v>0.45488212405604156</v>
          </cell>
          <cell r="J453">
            <v>0.55160770018571192</v>
          </cell>
          <cell r="K453">
            <v>0.78283688305360821</v>
          </cell>
          <cell r="L453">
            <v>0.78102328648838693</v>
          </cell>
          <cell r="M453">
            <v>0.78033133049304082</v>
          </cell>
          <cell r="N453">
            <v>0.78030609142676965</v>
          </cell>
          <cell r="O453">
            <v>0.78032017389132846</v>
          </cell>
        </row>
        <row r="454">
          <cell r="A454" t="str">
            <v>D-IH2R</v>
          </cell>
          <cell r="B454" t="str">
            <v>VAR_fout</v>
          </cell>
          <cell r="C454" t="str">
            <v>IH2</v>
          </cell>
          <cell r="H454">
            <v>9.746728746208154</v>
          </cell>
          <cell r="I454">
            <v>9.5210347670819626</v>
          </cell>
          <cell r="J454">
            <v>8.2350332291584643</v>
          </cell>
          <cell r="K454">
            <v>8.6205556307627322</v>
          </cell>
          <cell r="L454">
            <v>1.3246459720837893</v>
          </cell>
          <cell r="M454">
            <v>0.30974235572181291</v>
          </cell>
          <cell r="N454">
            <v>5.9669538938521158E-2</v>
          </cell>
          <cell r="O454">
            <v>1.0216255350498934E-2</v>
          </cell>
        </row>
        <row r="455">
          <cell r="A455" t="str">
            <v>D-IH2R</v>
          </cell>
          <cell r="B455" t="str">
            <v>VAR_fin</v>
          </cell>
          <cell r="C455" t="str">
            <v>H2</v>
          </cell>
          <cell r="H455">
            <v>9.746728746208154</v>
          </cell>
          <cell r="I455">
            <v>9.5210347670819626</v>
          </cell>
          <cell r="J455">
            <v>8.2350332291584643</v>
          </cell>
          <cell r="K455">
            <v>8.6205556307627322</v>
          </cell>
          <cell r="L455">
            <v>1.3246459720837893</v>
          </cell>
          <cell r="M455">
            <v>0.30974235572181291</v>
          </cell>
          <cell r="N455">
            <v>5.9669538938521158E-2</v>
          </cell>
          <cell r="O455">
            <v>1.0216255350498934E-2</v>
          </cell>
        </row>
        <row r="456">
          <cell r="A456" t="str">
            <v>D-IH2R</v>
          </cell>
          <cell r="B456" t="str">
            <v>VAR_ncap</v>
          </cell>
          <cell r="C456" t="str">
            <v>-</v>
          </cell>
          <cell r="G456">
            <v>1.10332884910688E-7</v>
          </cell>
          <cell r="H456">
            <v>0.355389363608</v>
          </cell>
          <cell r="I456">
            <v>0.32544895066968199</v>
          </cell>
          <cell r="J456">
            <v>0.303730550268419</v>
          </cell>
          <cell r="K456">
            <v>4.2976468472763799E-7</v>
          </cell>
          <cell r="L456">
            <v>2.6345639361685398E-6</v>
          </cell>
          <cell r="M456">
            <v>1.09148186993747E-2</v>
          </cell>
          <cell r="N456">
            <v>1.7553048121106199E-4</v>
          </cell>
          <cell r="O456">
            <v>2.4319133360437399E-4</v>
          </cell>
        </row>
        <row r="457">
          <cell r="A457" t="str">
            <v>D-IH2R</v>
          </cell>
          <cell r="B457" t="str">
            <v>VAR_cap</v>
          </cell>
          <cell r="C457" t="str">
            <v>-</v>
          </cell>
          <cell r="G457">
            <v>1.10332884910688E-7</v>
          </cell>
          <cell r="H457">
            <v>0.35538944737075401</v>
          </cell>
          <cell r="I457">
            <v>0.40007962877751901</v>
          </cell>
          <cell r="J457">
            <v>0.303730550268419</v>
          </cell>
          <cell r="K457">
            <v>0.303730980033104</v>
          </cell>
          <cell r="L457">
            <v>4.66722026558875E-2</v>
          </cell>
          <cell r="M457">
            <v>1.0916818813219801E-2</v>
          </cell>
          <cell r="N457">
            <v>2.1087841612902002E-3</v>
          </cell>
          <cell r="O457">
            <v>4.1872181481543598E-4</v>
          </cell>
        </row>
        <row r="458">
          <cell r="A458" t="str">
            <v>RHEM-SHSTG-ELC</v>
          </cell>
          <cell r="B458" t="str">
            <v>VAR_fout</v>
          </cell>
          <cell r="C458" t="str">
            <v>RHEM-SHAELCB</v>
          </cell>
          <cell r="E458">
            <v>0.73783081161427744</v>
          </cell>
          <cell r="F458">
            <v>0.72501047074840885</v>
          </cell>
          <cell r="G458">
            <v>0.65375553880369675</v>
          </cell>
          <cell r="H458">
            <v>0.44074257156651164</v>
          </cell>
          <cell r="I458">
            <v>0.25676810752485957</v>
          </cell>
          <cell r="J458">
            <v>0.16263985797498023</v>
          </cell>
          <cell r="K458">
            <v>0.33860123591532476</v>
          </cell>
          <cell r="L458">
            <v>0.32850231466676016</v>
          </cell>
          <cell r="M458">
            <v>0.26584637536264011</v>
          </cell>
          <cell r="N458">
            <v>0.28954005146639566</v>
          </cell>
          <cell r="O458">
            <v>7.8654671477680044E-2</v>
          </cell>
        </row>
        <row r="459">
          <cell r="A459" t="str">
            <v>RHEM-SHSTG-ELC</v>
          </cell>
          <cell r="B459" t="str">
            <v>VAR_fin</v>
          </cell>
          <cell r="C459" t="str">
            <v>RHEM-SHAELCB</v>
          </cell>
          <cell r="D459">
            <v>4.1853898782323295E-8</v>
          </cell>
          <cell r="E459">
            <v>0.73786128191996314</v>
          </cell>
          <cell r="F459">
            <v>0.7250395208036623</v>
          </cell>
          <cell r="G459">
            <v>0.65378560090519577</v>
          </cell>
          <cell r="H459">
            <v>0.44075916124375714</v>
          </cell>
          <cell r="I459">
            <v>0.2567786191969077</v>
          </cell>
          <cell r="J459">
            <v>0.16264736986131551</v>
          </cell>
          <cell r="K459">
            <v>0.33861465957674114</v>
          </cell>
          <cell r="L459">
            <v>0.32851642619283183</v>
          </cell>
          <cell r="M459">
            <v>0.26586036602543994</v>
          </cell>
          <cell r="N459">
            <v>0.28955415859869821</v>
          </cell>
          <cell r="O459">
            <v>7.8659509690213056E-2</v>
          </cell>
        </row>
        <row r="460">
          <cell r="A460" t="str">
            <v>RHEM-SHSTG-ELC</v>
          </cell>
          <cell r="B460" t="str">
            <v>VAR_ncap</v>
          </cell>
          <cell r="C460" t="str">
            <v>-</v>
          </cell>
          <cell r="D460">
            <v>2.1379850584929698E-3</v>
          </cell>
          <cell r="E460">
            <v>7.4759146688777006E-2</v>
          </cell>
          <cell r="F460">
            <v>1.2180070366286599E-5</v>
          </cell>
          <cell r="G460">
            <v>1.64533029623819E-5</v>
          </cell>
          <cell r="H460">
            <v>4.6411279419132402E-3</v>
          </cell>
          <cell r="I460">
            <v>2.1235196205049899E-2</v>
          </cell>
          <cell r="J460">
            <v>2.0609341735091399E-5</v>
          </cell>
          <cell r="K460">
            <v>1.6228272738593799E-2</v>
          </cell>
          <cell r="L460">
            <v>1.6102950775868301E-2</v>
          </cell>
          <cell r="M460">
            <v>2.7849447649064599E-3</v>
          </cell>
          <cell r="N460">
            <v>1.50803460720018E-2</v>
          </cell>
          <cell r="O460">
            <v>2.1438736536842001E-5</v>
          </cell>
        </row>
        <row r="461">
          <cell r="A461" t="str">
            <v>RHEM-SHSTG-ELC</v>
          </cell>
          <cell r="B461" t="str">
            <v>VAR_cap</v>
          </cell>
          <cell r="C461" t="str">
            <v>-</v>
          </cell>
          <cell r="D461">
            <v>2.1379850584929698E-3</v>
          </cell>
          <cell r="E461">
            <v>7.6894386452588864E-2</v>
          </cell>
          <cell r="F461">
            <v>7.6894358512841848E-2</v>
          </cell>
          <cell r="G461">
            <v>7.689477523058956E-2</v>
          </cell>
          <cell r="H461">
            <v>4.3487146991203464E-2</v>
          </cell>
          <cell r="I461">
            <v>2.5881478334994889E-2</v>
          </cell>
          <cell r="J461">
            <v>1.9883648691021459E-2</v>
          </cell>
          <cell r="K461">
            <v>3.5957121849172408E-2</v>
          </cell>
          <cell r="L461">
            <v>3.5321472035508471E-2</v>
          </cell>
          <cell r="M461">
            <v>3.4962258111266492E-2</v>
          </cell>
          <cell r="N461">
            <v>3.165698787430303E-2</v>
          </cell>
          <cell r="O461">
            <v>1.1139954584659401E-2</v>
          </cell>
        </row>
        <row r="462">
          <cell r="A462" t="str">
            <v>RHNM-SHLTHCHPWOD</v>
          </cell>
          <cell r="B462" t="str">
            <v>VAR_fout</v>
          </cell>
          <cell r="C462" t="str">
            <v>RHNM-SHLTHC-WOD</v>
          </cell>
          <cell r="G462">
            <v>3.5403758311217017E-4</v>
          </cell>
          <cell r="H462">
            <v>6.0211419398960026E-4</v>
          </cell>
          <cell r="I462">
            <v>1.4184024335997755E-3</v>
          </cell>
          <cell r="J462">
            <v>1.04373625774365E-3</v>
          </cell>
          <cell r="K462">
            <v>6.9599055376674075E-4</v>
          </cell>
          <cell r="L462">
            <v>3.2446678514817555E-3</v>
          </cell>
          <cell r="M462">
            <v>3.1210691932844425E-3</v>
          </cell>
          <cell r="N462">
            <v>6.9938692463691052E-4</v>
          </cell>
          <cell r="O462">
            <v>1.4693528506217878E-3</v>
          </cell>
        </row>
        <row r="463">
          <cell r="A463" t="str">
            <v>RHNM-SHLTHCHPWOD</v>
          </cell>
          <cell r="B463" t="str">
            <v>VAR_fin</v>
          </cell>
          <cell r="C463" t="str">
            <v>RHNM_LTH_CHPWOD_ON</v>
          </cell>
          <cell r="G463">
            <v>3.5761372031532362E-4</v>
          </cell>
          <cell r="H463">
            <v>6.0819615554505066E-4</v>
          </cell>
          <cell r="I463">
            <v>1.4327297309088629E-3</v>
          </cell>
          <cell r="J463">
            <v>1.0542790482259094E-3</v>
          </cell>
          <cell r="K463">
            <v>7.0302076138054601E-4</v>
          </cell>
          <cell r="L463">
            <v>3.2774422742239974E-3</v>
          </cell>
          <cell r="M463">
            <v>3.1525951447317572E-3</v>
          </cell>
          <cell r="N463">
            <v>7.0645143902718188E-4</v>
          </cell>
          <cell r="O463">
            <v>1.4841947986078648E-3</v>
          </cell>
        </row>
        <row r="464">
          <cell r="A464" t="str">
            <v>RHNM-SHLTHCHPWOD</v>
          </cell>
          <cell r="B464" t="str">
            <v>VAR_fin</v>
          </cell>
          <cell r="C464" t="str">
            <v>RHNMLTHCHPC</v>
          </cell>
          <cell r="G464">
            <v>3.5403758311217017E-4</v>
          </cell>
          <cell r="H464">
            <v>6.0211419398960026E-4</v>
          </cell>
          <cell r="I464">
            <v>1.4184024335997755E-3</v>
          </cell>
          <cell r="J464">
            <v>1.04373625774365E-3</v>
          </cell>
          <cell r="K464">
            <v>6.9599055376674075E-4</v>
          </cell>
          <cell r="L464">
            <v>3.2446678514817555E-3</v>
          </cell>
          <cell r="M464">
            <v>3.1210691932844425E-3</v>
          </cell>
          <cell r="N464">
            <v>6.9938692463691052E-4</v>
          </cell>
          <cell r="O464">
            <v>1.4693528506217878E-3</v>
          </cell>
        </row>
        <row r="465">
          <cell r="A465" t="str">
            <v>RHNM-SHLTHCHPWOD</v>
          </cell>
          <cell r="B465" t="str">
            <v>VAR_ncap</v>
          </cell>
          <cell r="C465" t="str">
            <v>-</v>
          </cell>
          <cell r="G465">
            <v>4.0175559603133899E-5</v>
          </cell>
          <cell r="H465">
            <v>6.1435308550330004E-5</v>
          </cell>
          <cell r="I465">
            <v>9.7236544826041204E-5</v>
          </cell>
          <cell r="J465">
            <v>6.3072861640778294E-5</v>
          </cell>
          <cell r="K465">
            <v>6.3076204566936704E-5</v>
          </cell>
          <cell r="L465">
            <v>2.3195885882840099E-4</v>
          </cell>
          <cell r="M465">
            <v>1.9538134597143599E-4</v>
          </cell>
          <cell r="N465">
            <v>5.2191134613697402E-5</v>
          </cell>
          <cell r="O465">
            <v>1.4935247549458601E-4</v>
          </cell>
        </row>
        <row r="466">
          <cell r="A466" t="str">
            <v>RHNM-SHLTHCHPWOD</v>
          </cell>
          <cell r="B466" t="str">
            <v>VAR_cap</v>
          </cell>
          <cell r="C466" t="str">
            <v>-</v>
          </cell>
          <cell r="G466">
            <v>4.0175559603133899E-5</v>
          </cell>
          <cell r="H466">
            <v>7.6997862313598898E-5</v>
          </cell>
          <cell r="I466">
            <v>1.2244027811525671E-4</v>
          </cell>
          <cell r="J466">
            <v>9.4661553390519993E-5</v>
          </cell>
          <cell r="K466">
            <v>8.767851323676E-5</v>
          </cell>
          <cell r="L466">
            <v>2.6318005521045601E-4</v>
          </cell>
          <cell r="M466">
            <v>2.6697828719834005E-4</v>
          </cell>
          <cell r="N466">
            <v>9.2827501199026967E-5</v>
          </cell>
          <cell r="O466">
            <v>1.8624830599510802E-4</v>
          </cell>
        </row>
        <row r="467">
          <cell r="A467" t="str">
            <v>ITOT-SWHDEM</v>
          </cell>
          <cell r="B467" t="str">
            <v>VAR_fout</v>
          </cell>
          <cell r="C467" t="str">
            <v>ITOT-SWHD</v>
          </cell>
          <cell r="D467">
            <v>72.708169056255471</v>
          </cell>
          <cell r="E467">
            <v>74.35269248141455</v>
          </cell>
          <cell r="F467">
            <v>76.093376262787288</v>
          </cell>
          <cell r="G467">
            <v>77.130034444764803</v>
          </cell>
          <cell r="H467">
            <v>77.659568671916603</v>
          </cell>
          <cell r="I467">
            <v>78.127545789073338</v>
          </cell>
          <cell r="J467">
            <v>78.429892796661278</v>
          </cell>
          <cell r="K467">
            <v>78.732239804249261</v>
          </cell>
          <cell r="L467">
            <v>78.176111803446162</v>
          </cell>
          <cell r="M467">
            <v>80.407440059609044</v>
          </cell>
          <cell r="N467">
            <v>77.870207574025486</v>
          </cell>
          <cell r="O467">
            <v>77.650484572634625</v>
          </cell>
        </row>
        <row r="468">
          <cell r="A468" t="str">
            <v>ITOT-SWHDEM</v>
          </cell>
          <cell r="B468" t="str">
            <v>VAR_fin</v>
          </cell>
          <cell r="C468" t="str">
            <v>ITOT-SWHNGAH</v>
          </cell>
          <cell r="F468">
            <v>5.2980222354253644E-3</v>
          </cell>
          <cell r="G468">
            <v>4.5963000629295333E-3</v>
          </cell>
          <cell r="H468">
            <v>1.1979106246971778E-3</v>
          </cell>
          <cell r="I468">
            <v>1.8906619881068908E-2</v>
          </cell>
          <cell r="J468">
            <v>1.8396775860503187E-2</v>
          </cell>
          <cell r="K468">
            <v>1.1595514731799358E-2</v>
          </cell>
          <cell r="L468">
            <v>1.1547732752530251E-2</v>
          </cell>
          <cell r="M468">
            <v>1.1571460413568126E-2</v>
          </cell>
          <cell r="N468">
            <v>1.153211578847577E-2</v>
          </cell>
          <cell r="O468">
            <v>1.1444748591750492E-2</v>
          </cell>
        </row>
        <row r="469">
          <cell r="A469" t="str">
            <v>ITOT-SWHDEM</v>
          </cell>
          <cell r="B469" t="str">
            <v>VAR_fin</v>
          </cell>
          <cell r="C469" t="str">
            <v>ITOT-SWH</v>
          </cell>
          <cell r="D469">
            <v>61.718509368456303</v>
          </cell>
          <cell r="E469">
            <v>58.487743534899167</v>
          </cell>
          <cell r="F469">
            <v>58.069302252115754</v>
          </cell>
          <cell r="G469">
            <v>49.281018245144224</v>
          </cell>
          <cell r="H469">
            <v>46.895669219568887</v>
          </cell>
          <cell r="I469">
            <v>45.105296988930235</v>
          </cell>
          <cell r="J469">
            <v>42.986960111534792</v>
          </cell>
          <cell r="K469">
            <v>40.200955897305562</v>
          </cell>
          <cell r="L469">
            <v>40.024634317269737</v>
          </cell>
          <cell r="M469">
            <v>42.025256150583061</v>
          </cell>
          <cell r="N469">
            <v>39.697426460158873</v>
          </cell>
          <cell r="O469">
            <v>39.617990641325143</v>
          </cell>
        </row>
        <row r="470">
          <cell r="A470" t="str">
            <v>ITOT-SWHDEM</v>
          </cell>
          <cell r="B470" t="str">
            <v>VAR_fin</v>
          </cell>
          <cell r="C470" t="str">
            <v>ITOT-SWHELCH</v>
          </cell>
          <cell r="D470">
            <v>1.1081275654045448</v>
          </cell>
          <cell r="E470">
            <v>1.4007906378202697</v>
          </cell>
          <cell r="F470">
            <v>3.5968624194419747</v>
          </cell>
          <cell r="G470">
            <v>5.9883452574234672</v>
          </cell>
          <cell r="H470">
            <v>8.3254941044263582</v>
          </cell>
          <cell r="I470">
            <v>10.706661500631787</v>
          </cell>
          <cell r="J470">
            <v>13.108836087547196</v>
          </cell>
          <cell r="K470">
            <v>13.217943041671614</v>
          </cell>
          <cell r="L470">
            <v>13.133180988028112</v>
          </cell>
          <cell r="M470">
            <v>13.216985229312924</v>
          </cell>
          <cell r="N470">
            <v>13.13603973747499</v>
          </cell>
          <cell r="O470">
            <v>13.068608908311072</v>
          </cell>
        </row>
        <row r="471">
          <cell r="A471" t="str">
            <v>ITOT-SWHDEM</v>
          </cell>
          <cell r="B471" t="str">
            <v>VAR_fin</v>
          </cell>
          <cell r="C471" t="str">
            <v>ITOT-SWHC</v>
          </cell>
          <cell r="E471">
            <v>4.0435971181078756</v>
          </cell>
          <cell r="F471">
            <v>4.0435976245240246</v>
          </cell>
          <cell r="G471">
            <v>4.04371801948359</v>
          </cell>
          <cell r="H471">
            <v>4.6176050575564496</v>
          </cell>
          <cell r="I471">
            <v>4.6501473772587394</v>
          </cell>
          <cell r="J471">
            <v>4.6501922689160864</v>
          </cell>
          <cell r="K471">
            <v>4.6522600088280894</v>
          </cell>
          <cell r="L471">
            <v>4.6524888226391887</v>
          </cell>
          <cell r="M471">
            <v>4.6525918694398358</v>
          </cell>
          <cell r="N471">
            <v>4.6525354821073694</v>
          </cell>
          <cell r="O471">
            <v>4.6525930177570416</v>
          </cell>
        </row>
        <row r="472">
          <cell r="A472" t="str">
            <v>ITOT-SWHDEM</v>
          </cell>
          <cell r="B472" t="str">
            <v>VAR_fin</v>
          </cell>
          <cell r="C472" t="str">
            <v>ITOT-SWHELC</v>
          </cell>
          <cell r="D472">
            <v>9.8138933688137815</v>
          </cell>
          <cell r="E472">
            <v>10.335083273370493</v>
          </cell>
          <cell r="F472">
            <v>10.292918088182271</v>
          </cell>
          <cell r="G472">
            <v>17.726906174408654</v>
          </cell>
          <cell r="H472">
            <v>17.741404449375285</v>
          </cell>
          <cell r="I472">
            <v>17.56115027188401</v>
          </cell>
          <cell r="J472">
            <v>17.580131546365752</v>
          </cell>
          <cell r="K472">
            <v>20.564107618264565</v>
          </cell>
          <cell r="L472">
            <v>20.301285851512649</v>
          </cell>
          <cell r="M472">
            <v>20.454850281273579</v>
          </cell>
          <cell r="N472">
            <v>20.364256674244146</v>
          </cell>
          <cell r="O472">
            <v>20.29951067130094</v>
          </cell>
        </row>
        <row r="473">
          <cell r="A473" t="str">
            <v>ITOT-SWHDEM</v>
          </cell>
          <cell r="B473" t="str">
            <v>VAR_fin</v>
          </cell>
          <cell r="C473" t="str">
            <v>ITOT-SWHSOL</v>
          </cell>
          <cell r="D473">
            <v>6.763875358088621E-2</v>
          </cell>
          <cell r="E473">
            <v>8.5500291540227022E-2</v>
          </cell>
          <cell r="F473">
            <v>8.5427268712764223E-2</v>
          </cell>
          <cell r="G473">
            <v>8.5477717594912406E-2</v>
          </cell>
          <cell r="H473">
            <v>7.8232197055516595E-2</v>
          </cell>
          <cell r="I473">
            <v>8.5431136802358115E-2</v>
          </cell>
          <cell r="J473">
            <v>8.5446619265030735E-2</v>
          </cell>
          <cell r="K473">
            <v>8.5505056320265227E-2</v>
          </cell>
          <cell r="L473">
            <v>5.3033236045928543E-2</v>
          </cell>
          <cell r="M473">
            <v>4.6315011733666811E-2</v>
          </cell>
          <cell r="N473">
            <v>8.4774632012291854E-3</v>
          </cell>
          <cell r="O473">
            <v>4.7022553020428212E-4</v>
          </cell>
        </row>
        <row r="474">
          <cell r="A474" t="str">
            <v>D-RHNS_NKEV_GAS_ELC_CHP</v>
          </cell>
          <cell r="B474" t="str">
            <v>VAR_fout</v>
          </cell>
          <cell r="C474" t="str">
            <v>RHNS_ELC</v>
          </cell>
          <cell r="E474">
            <v>2.4673257063143527E-4</v>
          </cell>
          <cell r="F474">
            <v>3.7379536178736407E-4</v>
          </cell>
          <cell r="G474">
            <v>3.1808497434620463E-4</v>
          </cell>
          <cell r="H474">
            <v>3.7384115689910306E-4</v>
          </cell>
          <cell r="I474">
            <v>2.3149734889981529E-4</v>
          </cell>
          <cell r="L474">
            <v>1.7925539597160548E-4</v>
          </cell>
          <cell r="M474">
            <v>3.2231750355259971E-4</v>
          </cell>
          <cell r="N474">
            <v>2.6781990393795127E-4</v>
          </cell>
          <cell r="O474">
            <v>6.4819480418464861E-4</v>
          </cell>
        </row>
        <row r="475">
          <cell r="A475" t="str">
            <v>D-RHNS_NKEV_GAS_ELC_CHP</v>
          </cell>
          <cell r="B475" t="str">
            <v>VAR_fout</v>
          </cell>
          <cell r="C475" t="str">
            <v>ELC5</v>
          </cell>
          <cell r="E475">
            <v>2.468006800478398E-4</v>
          </cell>
          <cell r="F475">
            <v>3.7392784376302622E-4</v>
          </cell>
          <cell r="G475">
            <v>3.1817303803195155E-4</v>
          </cell>
          <cell r="H475">
            <v>3.7393717358225791E-4</v>
          </cell>
          <cell r="I475">
            <v>2.314930362372586E-4</v>
          </cell>
          <cell r="L475">
            <v>1.7843789616786218E-4</v>
          </cell>
          <cell r="M475">
            <v>3.2142992231949918E-4</v>
          </cell>
          <cell r="N475">
            <v>2.6617501413035596E-4</v>
          </cell>
          <cell r="O475">
            <v>6.4744265310330356E-4</v>
          </cell>
        </row>
        <row r="476">
          <cell r="A476" t="str">
            <v>D-RHNS_NKEV_GAS_ELC_CHP</v>
          </cell>
          <cell r="B476" t="str">
            <v>VAR_fin</v>
          </cell>
          <cell r="C476" t="str">
            <v>RHNS_NKEV_GAS_ELC_CHP</v>
          </cell>
          <cell r="E476">
            <v>4.9353325067927496E-4</v>
          </cell>
          <cell r="F476">
            <v>7.462862523324095E-4</v>
          </cell>
          <cell r="G476">
            <v>6.353694532983446E-4</v>
          </cell>
          <cell r="H476">
            <v>7.4631979372207944E-4</v>
          </cell>
          <cell r="I476">
            <v>4.5964917728658967E-4</v>
          </cell>
          <cell r="L476">
            <v>3.576932921394672E-4</v>
          </cell>
          <cell r="M476">
            <v>6.4374742587209883E-4</v>
          </cell>
          <cell r="N476">
            <v>5.3399491806830734E-4</v>
          </cell>
          <cell r="O476">
            <v>1.2956374572879524E-3</v>
          </cell>
        </row>
        <row r="477">
          <cell r="A477" t="str">
            <v>RHNM-SHSTG-NGAHP</v>
          </cell>
          <cell r="B477" t="str">
            <v>VAR_fout</v>
          </cell>
          <cell r="C477" t="str">
            <v>RHNM-SHANGAH</v>
          </cell>
          <cell r="F477">
            <v>7.9855800792589968E-5</v>
          </cell>
          <cell r="G477">
            <v>7.5992783387125501E-5</v>
          </cell>
          <cell r="H477">
            <v>0.26393041422434665</v>
          </cell>
          <cell r="I477">
            <v>0.26516951366563435</v>
          </cell>
          <cell r="J477">
            <v>0.32656387839632678</v>
          </cell>
          <cell r="K477">
            <v>2.7157517497716738E-5</v>
          </cell>
          <cell r="L477">
            <v>4.4866632156784968E-5</v>
          </cell>
          <cell r="M477">
            <v>6.1555930158919915E-5</v>
          </cell>
          <cell r="N477">
            <v>7.5410726618813998E-5</v>
          </cell>
          <cell r="O477">
            <v>4.4865315967412985E-5</v>
          </cell>
        </row>
        <row r="478">
          <cell r="A478" t="str">
            <v>RHNM-SHSTG-NGAHP</v>
          </cell>
          <cell r="B478" t="str">
            <v>VAR_fin</v>
          </cell>
          <cell r="C478" t="str">
            <v>RHNM-SHANGAH</v>
          </cell>
          <cell r="F478">
            <v>8.1656886838932401E-5</v>
          </cell>
          <cell r="G478">
            <v>7.5285265524203287E-5</v>
          </cell>
          <cell r="H478">
            <v>0.26394631147990566</v>
          </cell>
          <cell r="I478">
            <v>0.26518520485087715</v>
          </cell>
          <cell r="J478">
            <v>0.32658019573108399</v>
          </cell>
          <cell r="K478">
            <v>2.9004288101962489E-5</v>
          </cell>
          <cell r="L478">
            <v>4.582437092743744E-5</v>
          </cell>
          <cell r="M478">
            <v>6.3571440393710193E-5</v>
          </cell>
          <cell r="N478">
            <v>7.6495993918130706E-5</v>
          </cell>
          <cell r="O478">
            <v>5.0266399321999047E-5</v>
          </cell>
        </row>
        <row r="479">
          <cell r="A479" t="str">
            <v>RHNM-SHSTG-NGAHP</v>
          </cell>
          <cell r="B479" t="str">
            <v>VAR_ncap</v>
          </cell>
          <cell r="C479" t="str">
            <v>-</v>
          </cell>
          <cell r="D479">
            <v>3.3945950832232598E-6</v>
          </cell>
          <cell r="E479">
            <v>1.5596682534417099E-6</v>
          </cell>
          <cell r="F479">
            <v>2.1458222544707899E-5</v>
          </cell>
          <cell r="G479">
            <v>6.4523926358891702E-6</v>
          </cell>
          <cell r="H479">
            <v>3.4594642819856698E-2</v>
          </cell>
          <cell r="I479">
            <v>1.4789057900750101E-5</v>
          </cell>
          <cell r="J479">
            <v>1.8810626597513101E-5</v>
          </cell>
          <cell r="K479">
            <v>1.20000837460671E-5</v>
          </cell>
          <cell r="L479">
            <v>1.30520931987938E-5</v>
          </cell>
          <cell r="M479">
            <v>2.0527775827054E-5</v>
          </cell>
          <cell r="N479">
            <v>1.56061800144784E-5</v>
          </cell>
          <cell r="O479">
            <v>2.01065837485675E-5</v>
          </cell>
        </row>
        <row r="480">
          <cell r="A480" t="str">
            <v>RHNM-SHSTG-NGAHP</v>
          </cell>
          <cell r="B480" t="str">
            <v>VAR_cap</v>
          </cell>
          <cell r="C480" t="str">
            <v>-</v>
          </cell>
          <cell r="D480">
            <v>3.3945950832232598E-6</v>
          </cell>
          <cell r="E480">
            <v>1.6772665100240251E-8</v>
          </cell>
          <cell r="F480">
            <v>2.078524264684348E-5</v>
          </cell>
          <cell r="G480">
            <v>2.1000885851022801E-5</v>
          </cell>
          <cell r="H480">
            <v>3.4612948861131823E-2</v>
          </cell>
          <cell r="I480">
            <v>3.4596781648776394E-2</v>
          </cell>
          <cell r="J480">
            <v>3.4592547895577586E-2</v>
          </cell>
          <cell r="K480">
            <v>1.5899342455167998E-5</v>
          </cell>
          <cell r="L480">
            <v>1.6345959848403897E-5</v>
          </cell>
          <cell r="M480">
            <v>2.55030469244513E-5</v>
          </cell>
          <cell r="N480">
            <v>2.3990150454915103E-5</v>
          </cell>
          <cell r="O480">
            <v>2.9592583717738601E-5</v>
          </cell>
        </row>
        <row r="481">
          <cell r="A481" t="str">
            <v>D-IBIO</v>
          </cell>
          <cell r="B481" t="str">
            <v>VAR_fout</v>
          </cell>
          <cell r="C481" t="str">
            <v>IBIO</v>
          </cell>
          <cell r="D481">
            <v>0.4367258819288507</v>
          </cell>
          <cell r="E481">
            <v>0.55206525305869125</v>
          </cell>
          <cell r="F481">
            <v>0.55206756279188496</v>
          </cell>
          <cell r="G481">
            <v>0.87419123632356599</v>
          </cell>
          <cell r="H481">
            <v>0.87419424756805364</v>
          </cell>
          <cell r="I481">
            <v>0.87419456136686691</v>
          </cell>
          <cell r="J481">
            <v>0.87419466488650377</v>
          </cell>
          <cell r="K481">
            <v>0.87419523098362772</v>
          </cell>
          <cell r="L481">
            <v>0.87419498109703553</v>
          </cell>
          <cell r="M481">
            <v>0.87419598413138422</v>
          </cell>
          <cell r="N481">
            <v>0.87419613120091355</v>
          </cell>
          <cell r="O481">
            <v>0.87419954902566543</v>
          </cell>
        </row>
        <row r="482">
          <cell r="A482" t="str">
            <v>D-IBIO</v>
          </cell>
          <cell r="B482" t="str">
            <v>VAR_fin</v>
          </cell>
          <cell r="C482" t="str">
            <v>BIO</v>
          </cell>
          <cell r="D482">
            <v>0.4367258819288507</v>
          </cell>
          <cell r="E482">
            <v>0.55206525305869125</v>
          </cell>
          <cell r="F482">
            <v>0.55206756279188496</v>
          </cell>
          <cell r="G482">
            <v>0.87419123632356599</v>
          </cell>
          <cell r="H482">
            <v>0.87419424756805364</v>
          </cell>
          <cell r="I482">
            <v>0.87419456136686691</v>
          </cell>
          <cell r="J482">
            <v>0.87419466488650377</v>
          </cell>
          <cell r="K482">
            <v>0.87419523098362772</v>
          </cell>
          <cell r="L482">
            <v>0.87419498109703553</v>
          </cell>
          <cell r="M482">
            <v>0.87419598413138422</v>
          </cell>
          <cell r="N482">
            <v>0.87419613120091355</v>
          </cell>
          <cell r="O482">
            <v>0.87419954902566543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RHES_ELC</v>
          </cell>
          <cell r="G483">
            <v>3.9918623924961514E-5</v>
          </cell>
          <cell r="H483">
            <v>7.6774809994026029E-5</v>
          </cell>
          <cell r="I483">
            <v>3.5395484872153979E-4</v>
          </cell>
          <cell r="J483">
            <v>1.0455477780421775E-3</v>
          </cell>
          <cell r="K483">
            <v>1.1782565526021541E-3</v>
          </cell>
          <cell r="L483">
            <v>8.3619990835855649E-4</v>
          </cell>
          <cell r="M483">
            <v>3.643597879210611E-4</v>
          </cell>
          <cell r="N483">
            <v>3.5146356489450215E-4</v>
          </cell>
          <cell r="O483">
            <v>3.6069455985817902E-4</v>
          </cell>
        </row>
        <row r="484">
          <cell r="A484" t="str">
            <v>D-RHES_KEV_WOD_ELC_CHP</v>
          </cell>
          <cell r="B484" t="str">
            <v>VAR_fout</v>
          </cell>
          <cell r="C484" t="str">
            <v>ELC5</v>
          </cell>
          <cell r="G484">
            <v>6.8181140463042256E-5</v>
          </cell>
          <cell r="H484">
            <v>7.680214350699779E-5</v>
          </cell>
          <cell r="I484">
            <v>3.5399423297989482E-4</v>
          </cell>
          <cell r="J484">
            <v>1.0456048172466921E-3</v>
          </cell>
          <cell r="K484">
            <v>1.1640349278845331E-3</v>
          </cell>
          <cell r="L484">
            <v>8.2707310549969709E-4</v>
          </cell>
          <cell r="M484">
            <v>3.6364244642199796E-4</v>
          </cell>
          <cell r="N484">
            <v>3.4948862087182385E-4</v>
          </cell>
          <cell r="O484">
            <v>3.6058295397121753E-4</v>
          </cell>
        </row>
        <row r="485">
          <cell r="A485" t="str">
            <v>D-RHES_KEV_WOD_ELC_CHP</v>
          </cell>
          <cell r="B485" t="str">
            <v>VAR_fin</v>
          </cell>
          <cell r="C485" t="str">
            <v>RHES_KEV_WOD_ELC_CHP</v>
          </cell>
          <cell r="G485">
            <v>1.0757671306928485E-4</v>
          </cell>
          <cell r="H485">
            <v>1.5267548916278668E-4</v>
          </cell>
          <cell r="I485">
            <v>7.0649864619698065E-4</v>
          </cell>
          <cell r="J485">
            <v>2.0889987382397162E-3</v>
          </cell>
          <cell r="K485">
            <v>2.3393612129981997E-3</v>
          </cell>
          <cell r="L485">
            <v>1.6620249200379755E-3</v>
          </cell>
          <cell r="M485">
            <v>7.253703009222431E-4</v>
          </cell>
          <cell r="N485">
            <v>6.9912246518643553E-4</v>
          </cell>
          <cell r="O485">
            <v>7.1850114293115809E-4</v>
          </cell>
        </row>
        <row r="486">
          <cell r="A486" t="str">
            <v>D-SNGA</v>
          </cell>
          <cell r="B486" t="str">
            <v>VAR_fout</v>
          </cell>
          <cell r="C486" t="str">
            <v>CO2</v>
          </cell>
          <cell r="D486">
            <v>1521.84764804017</v>
          </cell>
          <cell r="E486">
            <v>1426.8706347837101</v>
          </cell>
          <cell r="F486">
            <v>1340.0036615829199</v>
          </cell>
          <cell r="G486">
            <v>1369.88720625517</v>
          </cell>
          <cell r="H486">
            <v>1387.14841266141</v>
          </cell>
          <cell r="I486">
            <v>832.86837823776398</v>
          </cell>
          <cell r="J486">
            <v>345.92375087296301</v>
          </cell>
          <cell r="K486">
            <v>214.75145630086899</v>
          </cell>
          <cell r="L486">
            <v>231.89451379941201</v>
          </cell>
          <cell r="M486">
            <v>215.194229194711</v>
          </cell>
          <cell r="N486">
            <v>215.16660498547699</v>
          </cell>
          <cell r="O486">
            <v>215.15989132721501</v>
          </cell>
        </row>
        <row r="487">
          <cell r="A487" t="str">
            <v>D-SNGA</v>
          </cell>
          <cell r="B487" t="str">
            <v>VAR_fout</v>
          </cell>
          <cell r="C487" t="str">
            <v>SNGA</v>
          </cell>
          <cell r="D487">
            <v>27.203053644846015</v>
          </cell>
          <cell r="E487">
            <v>28.30578787022267</v>
          </cell>
          <cell r="F487">
            <v>23.68360532357115</v>
          </cell>
          <cell r="G487">
            <v>24.210882454363027</v>
          </cell>
          <cell r="H487">
            <v>24.51639158742212</v>
          </cell>
          <cell r="I487">
            <v>14.978739445680338</v>
          </cell>
          <cell r="J487">
            <v>7.0013046661776963</v>
          </cell>
          <cell r="K487">
            <v>5.3732514699817253</v>
          </cell>
          <cell r="L487">
            <v>5.6760860612510191</v>
          </cell>
          <cell r="M487">
            <v>5.3809115547953486</v>
          </cell>
          <cell r="N487">
            <v>5.3804456425717921</v>
          </cell>
          <cell r="O487">
            <v>5.3802273223783468</v>
          </cell>
        </row>
        <row r="488">
          <cell r="A488" t="str">
            <v>D-SNGA</v>
          </cell>
          <cell r="B488" t="str">
            <v>VAR_fout</v>
          </cell>
          <cell r="C488" t="str">
            <v>RSH2</v>
          </cell>
          <cell r="G488">
            <v>0.19910958734953862</v>
          </cell>
          <cell r="H488">
            <v>6.7349588648262848E-2</v>
          </cell>
          <cell r="I488">
            <v>0.12933465513182202</v>
          </cell>
          <cell r="J488">
            <v>7.117302158669099E-2</v>
          </cell>
          <cell r="K488">
            <v>8.0425327006323113E-2</v>
          </cell>
          <cell r="L488">
            <v>0.1298013907338752</v>
          </cell>
          <cell r="M488">
            <v>0.13203162316956021</v>
          </cell>
          <cell r="N488">
            <v>0.12590639368074502</v>
          </cell>
          <cell r="O488">
            <v>0.15726944919694566</v>
          </cell>
        </row>
        <row r="489">
          <cell r="A489" t="str">
            <v>D-SNGA</v>
          </cell>
          <cell r="B489" t="str">
            <v>VAR_fin</v>
          </cell>
          <cell r="C489" t="str">
            <v>NGA</v>
          </cell>
          <cell r="D489">
            <v>26.98311432695332</v>
          </cell>
          <cell r="E489">
            <v>25.299124730207623</v>
          </cell>
          <cell r="F489">
            <v>23.758930169909874</v>
          </cell>
          <cell r="G489">
            <v>24.28878025275128</v>
          </cell>
          <cell r="H489">
            <v>24.594830011727055</v>
          </cell>
          <cell r="I489">
            <v>14.767169826910717</v>
          </cell>
          <cell r="J489">
            <v>6.1333998381731076</v>
          </cell>
          <cell r="K489">
            <v>3.8076499344125612</v>
          </cell>
          <cell r="L489">
            <v>4.1116048545995021</v>
          </cell>
          <cell r="M489">
            <v>3.8155005176367247</v>
          </cell>
          <cell r="N489">
            <v>3.8150107266928481</v>
          </cell>
          <cell r="O489">
            <v>3.8148916901988477</v>
          </cell>
        </row>
        <row r="490">
          <cell r="A490" t="str">
            <v>D-SNGA</v>
          </cell>
          <cell r="B490" t="str">
            <v>VAR_fin</v>
          </cell>
          <cell r="C490" t="str">
            <v>BNGA</v>
          </cell>
          <cell r="D490">
            <v>0.30684272592161604</v>
          </cell>
          <cell r="E490">
            <v>3.0970893644007922</v>
          </cell>
          <cell r="F490">
            <v>3.3526314387277397E-4</v>
          </cell>
          <cell r="G490">
            <v>1.0315738492239027E-4</v>
          </cell>
          <cell r="H490">
            <v>1.1747502967152339E-4</v>
          </cell>
          <cell r="I490">
            <v>0.25986803529405461</v>
          </cell>
          <cell r="J490">
            <v>0.89054964136299908</v>
          </cell>
          <cell r="K490">
            <v>1.5830826200392509</v>
          </cell>
          <cell r="L490">
            <v>1.5830733187897015</v>
          </cell>
          <cell r="M490">
            <v>1.5830737525125322</v>
          </cell>
          <cell r="N490">
            <v>1.5830643192422551</v>
          </cell>
          <cell r="O490">
            <v>1.5830632963443543</v>
          </cell>
        </row>
        <row r="491">
          <cell r="A491" t="str">
            <v>D-SNGA</v>
          </cell>
          <cell r="B491" t="str">
            <v>VAR_fin</v>
          </cell>
          <cell r="C491" t="str">
            <v>H2</v>
          </cell>
          <cell r="G491">
            <v>0.19910931399749421</v>
          </cell>
          <cell r="H491">
            <v>6.7349372091128498E-2</v>
          </cell>
          <cell r="I491">
            <v>0.12933465513182094</v>
          </cell>
          <cell r="J491">
            <v>7.1172633624941528E-2</v>
          </cell>
          <cell r="K491">
            <v>8.0424672770481279E-2</v>
          </cell>
          <cell r="L491">
            <v>0.12980118538740998</v>
          </cell>
          <cell r="M491">
            <v>0.13203162012554881</v>
          </cell>
          <cell r="N491">
            <v>0.12590628930640499</v>
          </cell>
          <cell r="O491">
            <v>0.15726765099850595</v>
          </cell>
        </row>
        <row r="492">
          <cell r="A492" t="str">
            <v>D-SNGA</v>
          </cell>
          <cell r="B492" t="str">
            <v>VAR_ncap</v>
          </cell>
          <cell r="C492" t="str">
            <v>-</v>
          </cell>
          <cell r="D492">
            <v>4.6688956411712303E-8</v>
          </cell>
          <cell r="E492">
            <v>2.7360467951743499E-8</v>
          </cell>
          <cell r="F492">
            <v>3.5174320040861601E-8</v>
          </cell>
          <cell r="G492">
            <v>4.0713189020435298E-8</v>
          </cell>
          <cell r="H492">
            <v>6.2604359515994195E-8</v>
          </cell>
          <cell r="I492">
            <v>8.7806357540373798E-8</v>
          </cell>
          <cell r="J492">
            <v>1.54279879867921E-7</v>
          </cell>
          <cell r="K492">
            <v>8.5350954216997405E-7</v>
          </cell>
          <cell r="L492">
            <v>0.41763651420448999</v>
          </cell>
          <cell r="M492">
            <v>4.25086064440296E-7</v>
          </cell>
          <cell r="N492">
            <v>4.8595179012062005E-7</v>
          </cell>
          <cell r="O492">
            <v>2.4259629789121599E-6</v>
          </cell>
        </row>
        <row r="493">
          <cell r="A493" t="str">
            <v>D-SNGA</v>
          </cell>
          <cell r="B493" t="str">
            <v>VAR_cap</v>
          </cell>
          <cell r="C493" t="str">
            <v>-</v>
          </cell>
          <cell r="D493">
            <v>2.2350522483140964</v>
          </cell>
          <cell r="E493">
            <v>2.2350522756745645</v>
          </cell>
          <cell r="F493">
            <v>2.2350523108488844</v>
          </cell>
          <cell r="G493">
            <v>2.2350523515620737</v>
          </cell>
          <cell r="H493">
            <v>2.2350524141664332</v>
          </cell>
          <cell r="I493">
            <v>2.2350525019727905</v>
          </cell>
          <cell r="J493">
            <v>2.2350526562526705</v>
          </cell>
          <cell r="K493">
            <v>0.76348896572647851</v>
          </cell>
          <cell r="L493">
            <v>0.41763782234156199</v>
          </cell>
          <cell r="M493">
            <v>0.41763819950422598</v>
          </cell>
          <cell r="N493">
            <v>0.41763861747917702</v>
          </cell>
          <cell r="O493">
            <v>0.417641009405462</v>
          </cell>
        </row>
        <row r="494">
          <cell r="A494" t="str">
            <v>D-IPLT</v>
          </cell>
          <cell r="B494" t="str">
            <v>VAR_fout</v>
          </cell>
          <cell r="C494" t="str">
            <v>IPLT</v>
          </cell>
          <cell r="D494">
            <v>0.62578765758469745</v>
          </cell>
          <cell r="E494">
            <v>0.73757345651541883</v>
          </cell>
          <cell r="F494">
            <v>0.73632682737332189</v>
          </cell>
          <cell r="G494">
            <v>0.73425863501632238</v>
          </cell>
          <cell r="H494">
            <v>0.73220319821106439</v>
          </cell>
          <cell r="I494">
            <v>0.73015813610173119</v>
          </cell>
          <cell r="J494">
            <v>0.72812407313179017</v>
          </cell>
          <cell r="K494">
            <v>0.72610206299812763</v>
          </cell>
          <cell r="L494">
            <v>0.7261018120702416</v>
          </cell>
          <cell r="M494">
            <v>0.72610275583911155</v>
          </cell>
          <cell r="N494">
            <v>0.72610315949094095</v>
          </cell>
          <cell r="O494">
            <v>0.72610690903921071</v>
          </cell>
        </row>
        <row r="495">
          <cell r="A495" t="str">
            <v>D-IPLT</v>
          </cell>
          <cell r="B495" t="str">
            <v>VAR_fin</v>
          </cell>
          <cell r="C495" t="str">
            <v>PLT</v>
          </cell>
          <cell r="D495">
            <v>0.62578765758469745</v>
          </cell>
          <cell r="E495">
            <v>0.73757345651541883</v>
          </cell>
          <cell r="F495">
            <v>0.73632682737332189</v>
          </cell>
          <cell r="G495">
            <v>0.73425863501632238</v>
          </cell>
          <cell r="H495">
            <v>0.73220319821106439</v>
          </cell>
          <cell r="I495">
            <v>0.73015813610173119</v>
          </cell>
          <cell r="J495">
            <v>0.72812407313179017</v>
          </cell>
          <cell r="K495">
            <v>0.72610206299812763</v>
          </cell>
          <cell r="L495">
            <v>0.7261018120702416</v>
          </cell>
          <cell r="M495">
            <v>0.72610275583911155</v>
          </cell>
          <cell r="N495">
            <v>0.72610315949094095</v>
          </cell>
          <cell r="O495">
            <v>0.72610690903921071</v>
          </cell>
        </row>
        <row r="496">
          <cell r="A496" t="str">
            <v>ITOT-SWHWODBR</v>
          </cell>
          <cell r="B496" t="str">
            <v>VAR_fout</v>
          </cell>
          <cell r="C496" t="str">
            <v>ITOT-SWH</v>
          </cell>
          <cell r="D496">
            <v>5.3111191042467905</v>
          </cell>
          <cell r="E496">
            <v>6.266938605770056</v>
          </cell>
          <cell r="F496">
            <v>5.8303069185643857</v>
          </cell>
          <cell r="G496">
            <v>6.8703157373803938</v>
          </cell>
          <cell r="H496">
            <v>7.4519472019446855</v>
          </cell>
          <cell r="I496">
            <v>8.0873900779702659</v>
          </cell>
          <cell r="J496">
            <v>5.9833458950461642</v>
          </cell>
          <cell r="K496">
            <v>6.0099157171041302</v>
          </cell>
          <cell r="L496">
            <v>5.9606848524213163</v>
          </cell>
          <cell r="M496">
            <v>7.6441107324147461</v>
          </cell>
          <cell r="N496">
            <v>5.9336143582682501</v>
          </cell>
          <cell r="O496">
            <v>5.914173097691064</v>
          </cell>
        </row>
        <row r="497">
          <cell r="A497" t="str">
            <v>ITOT-SWHWODBR</v>
          </cell>
          <cell r="B497" t="str">
            <v>VAR_fin</v>
          </cell>
          <cell r="C497" t="str">
            <v>IWOD</v>
          </cell>
          <cell r="D497">
            <v>9.0018967868589801</v>
          </cell>
          <cell r="E497">
            <v>10.609941206156982</v>
          </cell>
          <cell r="F497">
            <v>9.8540398623623435</v>
          </cell>
          <cell r="G497">
            <v>11.579183827045615</v>
          </cell>
          <cell r="H497">
            <v>12.524281011671738</v>
          </cell>
          <cell r="I497">
            <v>13.554285046877546</v>
          </cell>
          <cell r="J497">
            <v>10.000020994506114</v>
          </cell>
          <cell r="K497">
            <v>10.016526195173537</v>
          </cell>
          <cell r="L497">
            <v>9.9344747540355378</v>
          </cell>
          <cell r="M497">
            <v>12.74018455402458</v>
          </cell>
          <cell r="N497">
            <v>9.8893572637803917</v>
          </cell>
          <cell r="O497">
            <v>9.85695516281843</v>
          </cell>
        </row>
        <row r="498">
          <cell r="A498" t="str">
            <v>ITOT-SWHWODBR</v>
          </cell>
          <cell r="B498" t="str">
            <v>VAR_fin</v>
          </cell>
          <cell r="C498" t="str">
            <v>ITOTWODBRC</v>
          </cell>
          <cell r="D498">
            <v>5.3111191042467905</v>
          </cell>
          <cell r="E498">
            <v>6.266938605770056</v>
          </cell>
          <cell r="F498">
            <v>5.8303069185643857</v>
          </cell>
          <cell r="G498">
            <v>6.8703157373803938</v>
          </cell>
          <cell r="H498">
            <v>7.4519472019446855</v>
          </cell>
          <cell r="I498">
            <v>8.0873900779702659</v>
          </cell>
          <cell r="J498">
            <v>5.9833458950461642</v>
          </cell>
          <cell r="K498">
            <v>6.0099157171041302</v>
          </cell>
          <cell r="L498">
            <v>5.9606848524213163</v>
          </cell>
          <cell r="M498">
            <v>7.6441107324147461</v>
          </cell>
          <cell r="N498">
            <v>5.9336143582682501</v>
          </cell>
          <cell r="O498">
            <v>5.914173097691064</v>
          </cell>
        </row>
        <row r="499">
          <cell r="A499" t="str">
            <v>ITOT-SWHWODBR</v>
          </cell>
          <cell r="B499" t="str">
            <v>VAR_ncap</v>
          </cell>
          <cell r="C499" t="str">
            <v>-</v>
          </cell>
          <cell r="E499">
            <v>5.21144299181324E-2</v>
          </cell>
          <cell r="F499">
            <v>3.0167515850386201E-6</v>
          </cell>
          <cell r="G499">
            <v>4.7513605193157102E-2</v>
          </cell>
          <cell r="H499">
            <v>0.29683344021871599</v>
          </cell>
          <cell r="I499">
            <v>0.147224405481546</v>
          </cell>
          <cell r="J499">
            <v>2.827731528939E-6</v>
          </cell>
          <cell r="K499">
            <v>0.27112885707185502</v>
          </cell>
          <cell r="L499">
            <v>8.6351886463131494E-2</v>
          </cell>
          <cell r="M499">
            <v>0.178555440558536</v>
          </cell>
          <cell r="N499">
            <v>0.122113484003619</v>
          </cell>
          <cell r="O499">
            <v>8.1463511872016295E-2</v>
          </cell>
        </row>
        <row r="500">
          <cell r="A500" t="str">
            <v>ITOT-SWHWODBR</v>
          </cell>
          <cell r="B500" t="str">
            <v>VAR_cap</v>
          </cell>
          <cell r="C500" t="str">
            <v>-</v>
          </cell>
          <cell r="D500">
            <v>0.28883369534761499</v>
          </cell>
          <cell r="E500">
            <v>0.34094780965352961</v>
          </cell>
          <cell r="F500">
            <v>0.34094877348985131</v>
          </cell>
          <cell r="G500">
            <v>0.38845940192004175</v>
          </cell>
          <cell r="H500">
            <v>0.44594845466093924</v>
          </cell>
          <cell r="I500">
            <v>0.48253077519309534</v>
          </cell>
          <cell r="J500">
            <v>0.44385054592846923</v>
          </cell>
          <cell r="K500">
            <v>0.41835059939028274</v>
          </cell>
          <cell r="L500">
            <v>0.3801005737800332</v>
          </cell>
          <cell r="M500">
            <v>0.53603128577155201</v>
          </cell>
          <cell r="N500">
            <v>0.40766138653147199</v>
          </cell>
          <cell r="O500">
            <v>0.38212662390575647</v>
          </cell>
        </row>
        <row r="501">
          <cell r="A501" t="str">
            <v>D-ITOT_KEV_WOD_ELC_CHP</v>
          </cell>
          <cell r="B501" t="str">
            <v>VAR_fout</v>
          </cell>
          <cell r="C501" t="str">
            <v>ITOT_ELC</v>
          </cell>
          <cell r="D501">
            <v>1.126521277195654E-4</v>
          </cell>
          <cell r="E501">
            <v>4.0808493564261835E-5</v>
          </cell>
          <cell r="F501">
            <v>6.9363460075014998E-5</v>
          </cell>
          <cell r="G501">
            <v>4.7236698389539072E-4</v>
          </cell>
          <cell r="H501">
            <v>0.90786148733174221</v>
          </cell>
          <cell r="I501">
            <v>2.5892753465455876</v>
          </cell>
          <cell r="J501">
            <v>4.3018601131511449</v>
          </cell>
          <cell r="K501">
            <v>4.9942935151878158</v>
          </cell>
          <cell r="L501">
            <v>4.3961823588528661</v>
          </cell>
          <cell r="M501">
            <v>4.3866034098970648</v>
          </cell>
          <cell r="N501">
            <v>4.3651804290299623</v>
          </cell>
          <cell r="O501">
            <v>4.341752553339294</v>
          </cell>
        </row>
        <row r="502">
          <cell r="A502" t="str">
            <v>D-ITOT_KEV_WOD_ELC_CHP</v>
          </cell>
          <cell r="B502" t="str">
            <v>VAR_fout</v>
          </cell>
          <cell r="C502" t="str">
            <v>ELC5</v>
          </cell>
          <cell r="D502">
            <v>0.17234957542292609</v>
          </cell>
          <cell r="E502">
            <v>0.5006056563570539</v>
          </cell>
          <cell r="F502">
            <v>1.1408402804623461</v>
          </cell>
          <cell r="G502">
            <v>1.414935100751235</v>
          </cell>
          <cell r="H502">
            <v>0.49059898118984685</v>
          </cell>
          <cell r="I502">
            <v>4.0402253399050903E-2</v>
          </cell>
          <cell r="J502">
            <v>0.34229908541367526</v>
          </cell>
          <cell r="K502">
            <v>1.2863495458549585E-2</v>
          </cell>
          <cell r="L502">
            <v>8.1315610530847231E-3</v>
          </cell>
          <cell r="M502">
            <v>1.399537128944466E-2</v>
          </cell>
          <cell r="N502">
            <v>3.5275111225791453E-2</v>
          </cell>
          <cell r="O502">
            <v>5.884759252439567E-2</v>
          </cell>
        </row>
        <row r="503">
          <cell r="A503" t="str">
            <v>D-ITOT_KEV_WOD_ELC_CHP</v>
          </cell>
          <cell r="B503" t="str">
            <v>VAR_fin</v>
          </cell>
          <cell r="C503" t="str">
            <v>ITOT_KEV_WOD_ELC_CHP</v>
          </cell>
          <cell r="D503">
            <v>0.17246222755064544</v>
          </cell>
          <cell r="E503">
            <v>0.50064646485061781</v>
          </cell>
          <cell r="F503">
            <v>1.1409086992042987</v>
          </cell>
          <cell r="G503">
            <v>1.4154066865501447</v>
          </cell>
          <cell r="H503">
            <v>1.3984582725096828</v>
          </cell>
          <cell r="I503">
            <v>2.6296775999446389</v>
          </cell>
          <cell r="J503">
            <v>4.6441591985648216</v>
          </cell>
          <cell r="K503">
            <v>5.0071570106463659</v>
          </cell>
          <cell r="L503">
            <v>4.404313919905956</v>
          </cell>
          <cell r="M503">
            <v>4.4005987811865124</v>
          </cell>
          <cell r="N503">
            <v>4.4004555402557592</v>
          </cell>
          <cell r="O503">
            <v>4.4006001458636863</v>
          </cell>
        </row>
        <row r="504">
          <cell r="A504" t="str">
            <v>RHEM-SHSTG-SOL</v>
          </cell>
          <cell r="B504" t="str">
            <v>VAR_fout</v>
          </cell>
          <cell r="C504" t="str">
            <v>RHEM-SHASOL</v>
          </cell>
          <cell r="D504">
            <v>2.5684460663539889E-6</v>
          </cell>
          <cell r="E504">
            <v>1.6013192890205325E-6</v>
          </cell>
          <cell r="F504">
            <v>8.1810526901370681E-2</v>
          </cell>
          <cell r="G504">
            <v>8.0668263660798253E-2</v>
          </cell>
          <cell r="H504">
            <v>0.11329909958927223</v>
          </cell>
          <cell r="I504">
            <v>0.43123068162812472</v>
          </cell>
          <cell r="J504">
            <v>0.44649118501023671</v>
          </cell>
          <cell r="K504">
            <v>0.46517297676116476</v>
          </cell>
          <cell r="L504">
            <v>0.3817260928472454</v>
          </cell>
          <cell r="M504">
            <v>0.2176367287277263</v>
          </cell>
          <cell r="N504">
            <v>0.41135118627937683</v>
          </cell>
          <cell r="O504">
            <v>0.14844065469781928</v>
          </cell>
        </row>
        <row r="505">
          <cell r="A505" t="str">
            <v>RHEM-SHSTG-SOL</v>
          </cell>
          <cell r="B505" t="str">
            <v>VAR_fin</v>
          </cell>
          <cell r="C505" t="str">
            <v>RHEM-SHASOL</v>
          </cell>
          <cell r="D505">
            <v>9.2830218609096886E-7</v>
          </cell>
          <cell r="E505">
            <v>1.0671986011759474E-6</v>
          </cell>
          <cell r="F505">
            <v>8.1815545957157301E-2</v>
          </cell>
          <cell r="G505">
            <v>8.0672473708198425E-2</v>
          </cell>
          <cell r="H505">
            <v>0.11330791684884935</v>
          </cell>
          <cell r="I505">
            <v>0.43126185510432791</v>
          </cell>
          <cell r="J505">
            <v>0.44651873455905361</v>
          </cell>
          <cell r="K505">
            <v>0.46520102996122398</v>
          </cell>
          <cell r="L505">
            <v>0.38175329825117366</v>
          </cell>
          <cell r="M505">
            <v>0.21766014827585617</v>
          </cell>
          <cell r="N505">
            <v>0.41137921759020663</v>
          </cell>
          <cell r="O505">
            <v>0.14846855722085392</v>
          </cell>
        </row>
        <row r="506">
          <cell r="A506" t="str">
            <v>RHEM-SHSTG-SOL</v>
          </cell>
          <cell r="B506" t="str">
            <v>VAR_ncap</v>
          </cell>
          <cell r="C506" t="str">
            <v>-</v>
          </cell>
          <cell r="D506">
            <v>2.1914818534967502E-3</v>
          </cell>
          <cell r="E506">
            <v>1.38973902527479E-2</v>
          </cell>
          <cell r="F506">
            <v>1.4533326116213401E-7</v>
          </cell>
          <cell r="G506">
            <v>3.07732958711744E-7</v>
          </cell>
          <cell r="H506">
            <v>8.9907276836208704E-3</v>
          </cell>
          <cell r="I506">
            <v>5.6849167092656999E-2</v>
          </cell>
          <cell r="J506">
            <v>5.3112717836500496E-3</v>
          </cell>
          <cell r="K506">
            <v>8.9937008833739108E-3</v>
          </cell>
          <cell r="L506">
            <v>4.8817504254597903E-2</v>
          </cell>
          <cell r="M506">
            <v>1.3338997639180099E-2</v>
          </cell>
          <cell r="N506">
            <v>2.2880135549313299E-2</v>
          </cell>
          <cell r="O506">
            <v>3.4927233631955101E-2</v>
          </cell>
        </row>
        <row r="507">
          <cell r="A507" t="str">
            <v>RHEM-SHSTG-SOL</v>
          </cell>
          <cell r="B507" t="str">
            <v>VAR_cap</v>
          </cell>
          <cell r="C507" t="str">
            <v>-</v>
          </cell>
          <cell r="D507">
            <v>2.1914818534967502E-3</v>
          </cell>
          <cell r="E507">
            <v>1.6088872106244701E-2</v>
          </cell>
          <cell r="F507">
            <v>1.60890174395058E-2</v>
          </cell>
          <cell r="G507">
            <v>1.60893251724646E-2</v>
          </cell>
          <cell r="H507">
            <v>1.6679749350536299E-2</v>
          </cell>
          <cell r="I507">
            <v>6.5840174483547495E-2</v>
          </cell>
          <cell r="J507">
            <v>7.1151166559927898E-2</v>
          </cell>
          <cell r="K507">
            <v>7.1154139759680907E-2</v>
          </cell>
          <cell r="L507">
            <v>7.1153864039878195E-2</v>
          </cell>
          <cell r="M507">
            <v>7.1150202777151894E-2</v>
          </cell>
          <cell r="N507">
            <v>7.1153801863644103E-2</v>
          </cell>
          <cell r="O507">
            <v>7.1146366820448503E-2</v>
          </cell>
        </row>
        <row r="508">
          <cell r="A508" t="str">
            <v>ITOT-SWHCONBR10</v>
          </cell>
          <cell r="B508" t="str">
            <v>VAR_fout</v>
          </cell>
          <cell r="C508" t="str">
            <v>ITOT-ELS</v>
          </cell>
          <cell r="J508">
            <v>3.9785000903333814E-6</v>
          </cell>
          <cell r="K508">
            <v>8.6794836546404948E-6</v>
          </cell>
          <cell r="L508">
            <v>7.0974062033614516E-6</v>
          </cell>
          <cell r="M508">
            <v>1.1682960738018486E-5</v>
          </cell>
          <cell r="N508">
            <v>9.7058774261439428E-6</v>
          </cell>
          <cell r="O508">
            <v>2.0504417331721903E-5</v>
          </cell>
        </row>
        <row r="509">
          <cell r="A509" t="str">
            <v>ITOT-SWHCONBR10</v>
          </cell>
          <cell r="B509" t="str">
            <v>VAR_fout</v>
          </cell>
          <cell r="C509" t="str">
            <v>ITOT-SWHC</v>
          </cell>
          <cell r="J509">
            <v>3.2082244576233928E-5</v>
          </cell>
          <cell r="K509">
            <v>5.559828933697884E-5</v>
          </cell>
          <cell r="L509">
            <v>4.6826571758603762E-5</v>
          </cell>
          <cell r="M509">
            <v>7.2607995643837387E-5</v>
          </cell>
          <cell r="N509">
            <v>6.1447099536400765E-5</v>
          </cell>
          <cell r="O509">
            <v>1.2626833826859349E-4</v>
          </cell>
        </row>
        <row r="510">
          <cell r="A510" t="str">
            <v>ITOT-SWHCONBR10</v>
          </cell>
          <cell r="B510" t="str">
            <v>VAR_fin</v>
          </cell>
          <cell r="C510" t="str">
            <v>CON</v>
          </cell>
          <cell r="J510">
            <v>3.7292004526746357E-5</v>
          </cell>
          <cell r="K510">
            <v>6.4626764274775615E-5</v>
          </cell>
          <cell r="L510">
            <v>5.4430628188885091E-5</v>
          </cell>
          <cell r="M510">
            <v>8.4398636628865714E-5</v>
          </cell>
          <cell r="N510">
            <v>7.1425348953432977E-5</v>
          </cell>
          <cell r="O510">
            <v>1.4677275560031518E-4</v>
          </cell>
        </row>
        <row r="511">
          <cell r="A511" t="str">
            <v>ITOT-SWHCONBR10</v>
          </cell>
          <cell r="B511" t="str">
            <v>VAR_ncap</v>
          </cell>
          <cell r="C511" t="str">
            <v>-</v>
          </cell>
          <cell r="J511">
            <v>1.5968045467882801E-6</v>
          </cell>
          <cell r="K511">
            <v>1.17070057141444E-6</v>
          </cell>
          <cell r="L511">
            <v>4.8395985224037499E-8</v>
          </cell>
          <cell r="M511">
            <v>2.6383475708137299E-6</v>
          </cell>
          <cell r="N511">
            <v>7.5055010024019101E-7</v>
          </cell>
          <cell r="O511">
            <v>3.8362404896689498E-6</v>
          </cell>
        </row>
        <row r="512">
          <cell r="A512" t="str">
            <v>ITOT-SWHCONBR10</v>
          </cell>
          <cell r="B512" t="str">
            <v>VAR_cap</v>
          </cell>
          <cell r="C512" t="str">
            <v>-</v>
          </cell>
          <cell r="J512">
            <v>1.5968045467882801E-6</v>
          </cell>
          <cell r="K512">
            <v>2.7675051182027101E-6</v>
          </cell>
          <cell r="L512">
            <v>2.6043318007551099E-6</v>
          </cell>
          <cell r="M512">
            <v>3.8574441274521998E-6</v>
          </cell>
          <cell r="N512">
            <v>3.6293082031759998E-6</v>
          </cell>
          <cell r="O512">
            <v>7.2251381607228698E-6</v>
          </cell>
        </row>
        <row r="513">
          <cell r="A513" t="str">
            <v>SCOM-SHSTG</v>
          </cell>
          <cell r="B513" t="str">
            <v>VAR_fout</v>
          </cell>
          <cell r="C513" t="str">
            <v>AUX_SCOM-SHSTG_OUT</v>
          </cell>
          <cell r="E513">
            <v>6.6095125867707461E-5</v>
          </cell>
          <cell r="F513">
            <v>6.0989160510364904E-4</v>
          </cell>
          <cell r="G513">
            <v>0.10887128236422283</v>
          </cell>
          <cell r="H513">
            <v>8.2523244703869363</v>
          </cell>
          <cell r="I513">
            <v>1.0804385069181883</v>
          </cell>
          <cell r="J513">
            <v>1.5072897325779564</v>
          </cell>
          <cell r="K513">
            <v>2.1276323582426615</v>
          </cell>
          <cell r="L513">
            <v>3.1304835541919296</v>
          </cell>
          <cell r="M513">
            <v>3.1962332844104262</v>
          </cell>
          <cell r="N513">
            <v>3.0926913761284607</v>
          </cell>
          <cell r="O513">
            <v>3.0854150641287275</v>
          </cell>
        </row>
        <row r="514">
          <cell r="A514" t="str">
            <v>SCOM-SHSTG</v>
          </cell>
          <cell r="B514" t="str">
            <v>VAR_fout</v>
          </cell>
          <cell r="C514" t="str">
            <v>SCOM-SHD</v>
          </cell>
          <cell r="D514">
            <v>9.0240717098832797E-9</v>
          </cell>
          <cell r="E514">
            <v>6.6149149980805058E-5</v>
          </cell>
          <cell r="F514">
            <v>6.1067052158526305E-4</v>
          </cell>
          <cell r="G514">
            <v>0.10887128236422247</v>
          </cell>
          <cell r="H514">
            <v>8.2615039191860209</v>
          </cell>
          <cell r="I514">
            <v>1.0804385069181877</v>
          </cell>
          <cell r="J514">
            <v>1.5087631340760748</v>
          </cell>
          <cell r="K514">
            <v>2.1276323582426615</v>
          </cell>
          <cell r="L514">
            <v>3.1304835541919296</v>
          </cell>
          <cell r="M514">
            <v>3.1962332844104262</v>
          </cell>
          <cell r="N514">
            <v>3.0926913761284607</v>
          </cell>
          <cell r="O514">
            <v>3.085415064128727</v>
          </cell>
        </row>
        <row r="515">
          <cell r="A515" t="str">
            <v>SCOM-SHSTG</v>
          </cell>
          <cell r="B515" t="str">
            <v>VAR_fin</v>
          </cell>
          <cell r="C515" t="str">
            <v>AUX_SCOM-SHSTG_IN</v>
          </cell>
          <cell r="D515">
            <v>1.493344517833103E-6</v>
          </cell>
          <cell r="E515">
            <v>8.0767994038071007E-5</v>
          </cell>
          <cell r="F515">
            <v>7.2734160146283218E-4</v>
          </cell>
          <cell r="G515">
            <v>0.12513977637491966</v>
          </cell>
          <cell r="H515">
            <v>9.1798209367496302</v>
          </cell>
          <cell r="I515">
            <v>1.1620910327154463</v>
          </cell>
          <cell r="J515">
            <v>1.572018228245821</v>
          </cell>
          <cell r="K515">
            <v>2.1614311613328061</v>
          </cell>
          <cell r="L515">
            <v>3.207135649570676</v>
          </cell>
          <cell r="M515">
            <v>3.2584163937111552</v>
          </cell>
          <cell r="N515">
            <v>3.158010381134122</v>
          </cell>
          <cell r="O515">
            <v>3.1390363161442689</v>
          </cell>
        </row>
        <row r="516">
          <cell r="A516" t="str">
            <v>SCOM-SHSTG</v>
          </cell>
          <cell r="B516" t="str">
            <v>VAR_fin</v>
          </cell>
          <cell r="C516" t="str">
            <v>SCOM-SHD</v>
          </cell>
          <cell r="D516">
            <v>1.493344517833103E-6</v>
          </cell>
          <cell r="E516">
            <v>8.0767994038071007E-5</v>
          </cell>
          <cell r="F516">
            <v>7.2734160146283218E-4</v>
          </cell>
          <cell r="G516">
            <v>0.12513977637491966</v>
          </cell>
          <cell r="H516">
            <v>9.1798209367496302</v>
          </cell>
          <cell r="I516">
            <v>1.1620910327154463</v>
          </cell>
          <cell r="J516">
            <v>1.572018228245821</v>
          </cell>
          <cell r="K516">
            <v>2.1614311613328061</v>
          </cell>
          <cell r="L516">
            <v>3.207135649570676</v>
          </cell>
          <cell r="M516">
            <v>3.2584163937111552</v>
          </cell>
          <cell r="N516">
            <v>3.158010381134122</v>
          </cell>
          <cell r="O516">
            <v>3.1390363161442689</v>
          </cell>
        </row>
        <row r="517">
          <cell r="A517" t="str">
            <v>SCOM-SHSTG</v>
          </cell>
          <cell r="B517" t="str">
            <v>VAR_ncap</v>
          </cell>
          <cell r="C517" t="str">
            <v>-</v>
          </cell>
          <cell r="D517">
            <v>2.19775353839299E-4</v>
          </cell>
          <cell r="E517">
            <v>1.67398584585888E-6</v>
          </cell>
          <cell r="F517">
            <v>1.00399036527232E-5</v>
          </cell>
          <cell r="G517">
            <v>6.4346392795563101E-6</v>
          </cell>
          <cell r="H517">
            <v>0.25190431558739701</v>
          </cell>
          <cell r="I517">
            <v>1.2355639527165401E-6</v>
          </cell>
          <cell r="J517">
            <v>3.2031297961161502E-6</v>
          </cell>
          <cell r="K517">
            <v>8.7644908144587905</v>
          </cell>
          <cell r="L517">
            <v>13.470406484358101</v>
          </cell>
          <cell r="M517">
            <v>4.3364700305884199E-5</v>
          </cell>
          <cell r="N517">
            <v>2.9124281274582602</v>
          </cell>
          <cell r="O517">
            <v>4.9638848262357201E-5</v>
          </cell>
        </row>
        <row r="518">
          <cell r="A518" t="str">
            <v>SCOM-SHSTG</v>
          </cell>
          <cell r="B518" t="str">
            <v>VAR_cap</v>
          </cell>
          <cell r="C518" t="str">
            <v>-</v>
          </cell>
          <cell r="D518">
            <v>2.19775353839299E-4</v>
          </cell>
          <cell r="E518">
            <v>2.2110495821745031E-4</v>
          </cell>
          <cell r="F518">
            <v>2.3082106295834359E-4</v>
          </cell>
          <cell r="G518">
            <v>2.3721871314085521E-4</v>
          </cell>
          <cell r="H518">
            <v>0.2521410405916531</v>
          </cell>
          <cell r="I518">
            <v>0.25200856108359848</v>
          </cell>
          <cell r="J518">
            <v>0.25191138172338534</v>
          </cell>
          <cell r="K518">
            <v>9.0163922645588297</v>
          </cell>
          <cell r="L518">
            <v>22.311360761856257</v>
          </cell>
          <cell r="M518">
            <v>22.234927053752017</v>
          </cell>
          <cell r="N518">
            <v>25.147356291934205</v>
          </cell>
          <cell r="O518">
            <v>16.382909787604401</v>
          </cell>
        </row>
        <row r="519">
          <cell r="A519" t="str">
            <v>D-ITOT_KEV_HFC_ELC_CHP</v>
          </cell>
          <cell r="B519" t="str">
            <v>VAR_fout</v>
          </cell>
          <cell r="C519" t="str">
            <v>ITOT_ELC</v>
          </cell>
          <cell r="H519">
            <v>0.87646956107966334</v>
          </cell>
          <cell r="I519">
            <v>0.33723679107562254</v>
          </cell>
          <cell r="J519">
            <v>0.3379804872912292</v>
          </cell>
          <cell r="K519">
            <v>0.34718837794931745</v>
          </cell>
          <cell r="L519">
            <v>0.94293273621954576</v>
          </cell>
          <cell r="M519">
            <v>0.9339681890497169</v>
          </cell>
          <cell r="N519">
            <v>2.4343227602705357</v>
          </cell>
          <cell r="O519">
            <v>2.4115831339683131</v>
          </cell>
        </row>
        <row r="520">
          <cell r="A520" t="str">
            <v>D-ITOT_KEV_HFC_ELC_CHP</v>
          </cell>
          <cell r="B520" t="str">
            <v>VAR_fout</v>
          </cell>
          <cell r="C520" t="str">
            <v>ELC5</v>
          </cell>
          <cell r="H520">
            <v>2.878300390733873E-2</v>
          </cell>
          <cell r="I520">
            <v>1.6261100646980567E-2</v>
          </cell>
          <cell r="J520">
            <v>1.5516237709826287E-2</v>
          </cell>
          <cell r="K520">
            <v>6.340100169431164E-3</v>
          </cell>
          <cell r="L520">
            <v>8.0006839373582585E-3</v>
          </cell>
          <cell r="M520">
            <v>1.697454600206701E-2</v>
          </cell>
          <cell r="N520">
            <v>4.8776879496255109E-2</v>
          </cell>
          <cell r="O520">
            <v>7.1527453173120009E-2</v>
          </cell>
        </row>
        <row r="521">
          <cell r="A521" t="str">
            <v>D-ITOT_KEV_HFC_ELC_CHP</v>
          </cell>
          <cell r="B521" t="str">
            <v>VAR_fin</v>
          </cell>
          <cell r="C521" t="str">
            <v>ITOT_KEV_HFC_ELC_CHP</v>
          </cell>
          <cell r="H521">
            <v>0.90525040280335789</v>
          </cell>
          <cell r="I521">
            <v>0.35349665041185507</v>
          </cell>
          <cell r="J521">
            <v>0.35349540794638162</v>
          </cell>
          <cell r="K521">
            <v>0.35352603324501364</v>
          </cell>
          <cell r="L521">
            <v>0.95093168952035556</v>
          </cell>
          <cell r="M521">
            <v>0.95093905124260802</v>
          </cell>
          <cell r="N521">
            <v>2.4830965224563961</v>
          </cell>
          <cell r="O521">
            <v>2.4831051874696284</v>
          </cell>
        </row>
        <row r="522">
          <cell r="A522" t="str">
            <v>D-RNGA</v>
          </cell>
          <cell r="B522" t="str">
            <v>VAR_fout</v>
          </cell>
          <cell r="C522" t="str">
            <v>CO2</v>
          </cell>
          <cell r="D522">
            <v>2650.5370819320201</v>
          </cell>
          <cell r="E522">
            <v>2731.8078993292702</v>
          </cell>
          <cell r="F522">
            <v>2921.1695801729802</v>
          </cell>
          <cell r="G522">
            <v>2981.5570410270102</v>
          </cell>
          <cell r="H522">
            <v>2834.7624459735198</v>
          </cell>
          <cell r="I522">
            <v>2009.8783163138401</v>
          </cell>
          <cell r="J522">
            <v>1222.70967750507</v>
          </cell>
          <cell r="K522">
            <v>576.08217571098396</v>
          </cell>
          <cell r="L522">
            <v>465.23543159969302</v>
          </cell>
          <cell r="M522">
            <v>448.79893747653801</v>
          </cell>
          <cell r="N522">
            <v>453.44529156492399</v>
          </cell>
          <cell r="O522">
            <v>389.20367410669297</v>
          </cell>
        </row>
        <row r="523">
          <cell r="A523" t="str">
            <v>D-RNGA</v>
          </cell>
          <cell r="B523" t="str">
            <v>VAR_fout</v>
          </cell>
          <cell r="C523" t="str">
            <v>RNGA</v>
          </cell>
          <cell r="D523">
            <v>47.156937001476784</v>
          </cell>
          <cell r="E523">
            <v>48.28301513722031</v>
          </cell>
          <cell r="F523">
            <v>51.629800247065106</v>
          </cell>
          <cell r="G523">
            <v>52.696822384974148</v>
          </cell>
          <cell r="H523">
            <v>50.102147887417722</v>
          </cell>
          <cell r="I523">
            <v>35.886531124325145</v>
          </cell>
          <cell r="J523">
            <v>23.595847126630101</v>
          </cell>
          <cell r="K523">
            <v>12.464467969616846</v>
          </cell>
          <cell r="L523">
            <v>10.505265022105291</v>
          </cell>
          <cell r="M523">
            <v>10.214715507919749</v>
          </cell>
          <cell r="N523">
            <v>10.296888526953081</v>
          </cell>
          <cell r="O523">
            <v>9.1613183176860709</v>
          </cell>
        </row>
        <row r="524">
          <cell r="A524" t="str">
            <v>D-RNGA</v>
          </cell>
          <cell r="B524" t="str">
            <v>VAR_fout</v>
          </cell>
          <cell r="C524" t="str">
            <v>RSH2</v>
          </cell>
          <cell r="G524">
            <v>7.9507902668408514E-2</v>
          </cell>
          <cell r="H524">
            <v>0.14950273455893398</v>
          </cell>
          <cell r="I524">
            <v>0.36796249085315746</v>
          </cell>
          <cell r="J524">
            <v>0.23285970837445591</v>
          </cell>
          <cell r="K524">
            <v>0.18738921947710593</v>
          </cell>
          <cell r="L524">
            <v>0.21823731401507027</v>
          </cell>
          <cell r="M524">
            <v>0.23149943225939587</v>
          </cell>
          <cell r="N524">
            <v>0.21575433947776643</v>
          </cell>
          <cell r="O524">
            <v>0.26637225296950312</v>
          </cell>
        </row>
        <row r="525">
          <cell r="A525" t="str">
            <v>D-RNGA</v>
          </cell>
          <cell r="B525" t="str">
            <v>VAR_fin</v>
          </cell>
          <cell r="C525" t="str">
            <v>NGA</v>
          </cell>
          <cell r="D525">
            <v>46.995338332127957</v>
          </cell>
          <cell r="E525">
            <v>48.436310271795676</v>
          </cell>
          <cell r="F525">
            <v>51.793786882499653</v>
          </cell>
          <cell r="G525">
            <v>52.864486543032157</v>
          </cell>
          <cell r="H525">
            <v>50.261745495984364</v>
          </cell>
          <cell r="I525">
            <v>35.636140360174394</v>
          </cell>
          <cell r="J525">
            <v>21.679249601153678</v>
          </cell>
          <cell r="K525">
            <v>10.214222973599011</v>
          </cell>
          <cell r="L525">
            <v>8.2488551702073156</v>
          </cell>
          <cell r="M525">
            <v>7.9574279694421595</v>
          </cell>
          <cell r="N525">
            <v>8.0398101341298567</v>
          </cell>
          <cell r="O525">
            <v>6.9007743635938512</v>
          </cell>
        </row>
        <row r="526">
          <cell r="A526" t="str">
            <v>D-RNGA</v>
          </cell>
          <cell r="B526" t="str">
            <v>VAR_fin</v>
          </cell>
          <cell r="C526" t="str">
            <v>BNGA</v>
          </cell>
          <cell r="D526">
            <v>0.31224714400679249</v>
          </cell>
          <cell r="E526">
            <v>9.5073135274291063E-4</v>
          </cell>
          <cell r="F526">
            <v>9.5093576251607998E-4</v>
          </cell>
          <cell r="G526">
            <v>9.5118952180439338E-4</v>
          </cell>
          <cell r="H526">
            <v>9.5177243116825099E-4</v>
          </cell>
          <cell r="I526">
            <v>0.36623982500904095</v>
          </cell>
          <cell r="J526">
            <v>1.9927672542157115</v>
          </cell>
          <cell r="K526">
            <v>2.2907170343757057</v>
          </cell>
          <cell r="L526">
            <v>2.2907085363933368</v>
          </cell>
          <cell r="M526">
            <v>2.2907089682331723</v>
          </cell>
          <cell r="N526">
            <v>2.2906998003440884</v>
          </cell>
          <cell r="O526">
            <v>2.290698834933111</v>
          </cell>
        </row>
        <row r="527">
          <cell r="A527" t="str">
            <v>D-RNGA</v>
          </cell>
          <cell r="B527" t="str">
            <v>VAR_fin</v>
          </cell>
          <cell r="C527" t="str">
            <v>H2</v>
          </cell>
          <cell r="G527">
            <v>7.9507645765615434E-2</v>
          </cell>
          <cell r="H527">
            <v>0.14950272136465731</v>
          </cell>
          <cell r="I527">
            <v>0.36796249085311</v>
          </cell>
          <cell r="J527">
            <v>0.23285873782363803</v>
          </cell>
          <cell r="K527">
            <v>0.18738853791501531</v>
          </cell>
          <cell r="L527">
            <v>0.21823724146118825</v>
          </cell>
          <cell r="M527">
            <v>0.23149943225941022</v>
          </cell>
          <cell r="N527">
            <v>0.21575430074765006</v>
          </cell>
          <cell r="O527">
            <v>0.26637109698478917</v>
          </cell>
        </row>
        <row r="528">
          <cell r="A528" t="str">
            <v>D-RNGA</v>
          </cell>
          <cell r="B528" t="str">
            <v>VAR_ncap</v>
          </cell>
          <cell r="C528" t="str">
            <v>-</v>
          </cell>
          <cell r="D528">
            <v>2.8440424230394502E-8</v>
          </cell>
          <cell r="E528">
            <v>2.0232973568775201E-8</v>
          </cell>
          <cell r="F528">
            <v>2.5172134802907499E-8</v>
          </cell>
          <cell r="G528">
            <v>2.58159346380886E-8</v>
          </cell>
          <cell r="H528">
            <v>3.4358519432554797E-8</v>
          </cell>
          <cell r="I528">
            <v>4.3644354696245198E-8</v>
          </cell>
          <cell r="J528">
            <v>7.6606762175248697E-8</v>
          </cell>
          <cell r="K528">
            <v>4.0182557710200298E-7</v>
          </cell>
          <cell r="L528">
            <v>0.62756469090911604</v>
          </cell>
          <cell r="M528">
            <v>9.4019272459239397E-7</v>
          </cell>
          <cell r="N528">
            <v>1.15314809570643E-4</v>
          </cell>
          <cell r="O528">
            <v>1.05622381769457E-6</v>
          </cell>
        </row>
        <row r="529">
          <cell r="A529" t="str">
            <v>D-RNGA</v>
          </cell>
          <cell r="B529" t="str">
            <v>VAR_cap</v>
          </cell>
          <cell r="C529" t="str">
            <v>-</v>
          </cell>
          <cell r="D529">
            <v>3.0972400358363443</v>
          </cell>
          <cell r="E529">
            <v>3.0972400560693178</v>
          </cell>
          <cell r="F529">
            <v>3.0972400812414529</v>
          </cell>
          <cell r="G529">
            <v>3.0972401070573872</v>
          </cell>
          <cell r="H529">
            <v>3.0972401414159068</v>
          </cell>
          <cell r="I529">
            <v>3.0972401850602616</v>
          </cell>
          <cell r="J529">
            <v>3.0972402616670238</v>
          </cell>
          <cell r="K529">
            <v>1.0580092862841506</v>
          </cell>
          <cell r="L529">
            <v>0.62756534700579603</v>
          </cell>
          <cell r="M529">
            <v>0.62756625626694496</v>
          </cell>
          <cell r="N529">
            <v>0.62768152443709102</v>
          </cell>
          <cell r="O529">
            <v>0.62768255857044197</v>
          </cell>
        </row>
        <row r="530">
          <cell r="A530" t="str">
            <v>RHNS-SHLTHCHPNGA</v>
          </cell>
          <cell r="B530" t="str">
            <v>VAR_fout</v>
          </cell>
          <cell r="C530" t="str">
            <v>RHNS-SHLTHC-NGA</v>
          </cell>
          <cell r="E530">
            <v>8.6096823476835855E-4</v>
          </cell>
          <cell r="F530">
            <v>1.4764851522927292E-3</v>
          </cell>
          <cell r="G530">
            <v>1.0849152026913271E-3</v>
          </cell>
          <cell r="H530">
            <v>1.5074606485580998E-3</v>
          </cell>
          <cell r="I530">
            <v>9.2625688870237805E-4</v>
          </cell>
          <cell r="L530">
            <v>4.7310685627644742E-4</v>
          </cell>
          <cell r="M530">
            <v>7.8205514203565812E-4</v>
          </cell>
          <cell r="N530">
            <v>5.7082284517393932E-4</v>
          </cell>
          <cell r="O530">
            <v>1.5291779460048589E-3</v>
          </cell>
        </row>
        <row r="531">
          <cell r="A531" t="str">
            <v>RHNS-SHLTHCHPNGA</v>
          </cell>
          <cell r="B531" t="str">
            <v>VAR_fin</v>
          </cell>
          <cell r="C531" t="str">
            <v>RHNSLTHCHPC</v>
          </cell>
          <cell r="E531">
            <v>8.6096823476835855E-4</v>
          </cell>
          <cell r="F531">
            <v>1.4764851522927292E-3</v>
          </cell>
          <cell r="G531">
            <v>1.0849152026913271E-3</v>
          </cell>
          <cell r="H531">
            <v>1.5074606485580998E-3</v>
          </cell>
          <cell r="I531">
            <v>9.2625688870237805E-4</v>
          </cell>
          <cell r="L531">
            <v>4.7310685627644742E-4</v>
          </cell>
          <cell r="M531">
            <v>7.8205514203565812E-4</v>
          </cell>
          <cell r="N531">
            <v>5.7082284517393932E-4</v>
          </cell>
          <cell r="O531">
            <v>1.5291779460048589E-3</v>
          </cell>
        </row>
        <row r="532">
          <cell r="A532" t="str">
            <v>RHNS-SHLTHCHPNGA</v>
          </cell>
          <cell r="B532" t="str">
            <v>VAR_fin</v>
          </cell>
          <cell r="C532" t="str">
            <v>RHNS_LTH_CHPNGA_ON</v>
          </cell>
          <cell r="E532">
            <v>8.6966488360440246E-4</v>
          </cell>
          <cell r="F532">
            <v>1.4913991437300299E-3</v>
          </cell>
          <cell r="G532">
            <v>1.0958739421124517E-3</v>
          </cell>
          <cell r="H532">
            <v>1.5226875237960603E-3</v>
          </cell>
          <cell r="I532">
            <v>9.3561301889129192E-4</v>
          </cell>
          <cell r="L532">
            <v>4.7788571341055301E-4</v>
          </cell>
          <cell r="M532">
            <v>7.8995468892490729E-4</v>
          </cell>
          <cell r="N532">
            <v>5.7658873249892876E-4</v>
          </cell>
          <cell r="O532">
            <v>1.544624187883695E-3</v>
          </cell>
        </row>
        <row r="533">
          <cell r="A533" t="str">
            <v>RHNS-SHLTHCHPNGA</v>
          </cell>
          <cell r="B533" t="str">
            <v>VAR_ncap</v>
          </cell>
          <cell r="C533" t="str">
            <v>-</v>
          </cell>
          <cell r="E533">
            <v>1.01742343327896E-4</v>
          </cell>
          <cell r="F533">
            <v>1.25938768933222E-4</v>
          </cell>
          <cell r="G533">
            <v>7.5781613693208595E-5</v>
          </cell>
          <cell r="H533">
            <v>9.7459409423349E-5</v>
          </cell>
          <cell r="I533">
            <v>6.47454455511326E-5</v>
          </cell>
          <cell r="J533">
            <v>2.6266381048154098E-7</v>
          </cell>
          <cell r="K533">
            <v>2.5253762383691103E-7</v>
          </cell>
          <cell r="L533">
            <v>5.5028754537695402E-5</v>
          </cell>
          <cell r="M533">
            <v>7.1396762823024303E-5</v>
          </cell>
          <cell r="N533">
            <v>4.5025829220418103E-5</v>
          </cell>
          <cell r="O533">
            <v>1.5206635988595699E-4</v>
          </cell>
        </row>
        <row r="534">
          <cell r="A534" t="str">
            <v>RHNS-SHLTHCHPNGA</v>
          </cell>
          <cell r="B534" t="str">
            <v>VAR_cap</v>
          </cell>
          <cell r="C534" t="str">
            <v>-</v>
          </cell>
          <cell r="E534">
            <v>1.01742343327896E-4</v>
          </cell>
          <cell r="F534">
            <v>1.5561507912385149E-4</v>
          </cell>
          <cell r="G534">
            <v>1.23375599602468E-4</v>
          </cell>
          <cell r="H534">
            <v>1.5020002500567802E-4</v>
          </cell>
          <cell r="I534">
            <v>9.1567245657987983E-5</v>
          </cell>
          <cell r="J534">
            <v>-1.6055343217798645E-7</v>
          </cell>
          <cell r="K534">
            <v>-1.9801589968429316E-7</v>
          </cell>
          <cell r="L534">
            <v>5.5051403619735601E-5</v>
          </cell>
          <cell r="M534">
            <v>9.0904123712033804E-5</v>
          </cell>
          <cell r="N534">
            <v>7.0991274172304785E-5</v>
          </cell>
          <cell r="O534">
            <v>1.820368409322326E-4</v>
          </cell>
        </row>
        <row r="535">
          <cell r="A535" t="str">
            <v>D-SCOM_LTH_CHPWOD</v>
          </cell>
          <cell r="B535" t="str">
            <v>VAR_fout</v>
          </cell>
          <cell r="C535" t="str">
            <v>SCOM_LTH_CHPWOD_ON</v>
          </cell>
          <cell r="G535">
            <v>4.9802887378056577E-4</v>
          </cell>
          <cell r="H535">
            <v>3.7652810465906239E-4</v>
          </cell>
          <cell r="I535">
            <v>9.9101937950719509E-4</v>
          </cell>
          <cell r="J535">
            <v>1.5480229853441245E-3</v>
          </cell>
          <cell r="K535">
            <v>3.7445493643933326E-3</v>
          </cell>
          <cell r="L535">
            <v>2.9781288193654622E-3</v>
          </cell>
          <cell r="M535">
            <v>1.2802610249748045E-3</v>
          </cell>
          <cell r="N535">
            <v>8.3786944025240559E-4</v>
          </cell>
          <cell r="O535">
            <v>1.4572576699919725E-3</v>
          </cell>
        </row>
        <row r="536">
          <cell r="A536" t="str">
            <v>D-SCOM_LTH_CHPWOD</v>
          </cell>
          <cell r="B536" t="str">
            <v>VAR_fout</v>
          </cell>
          <cell r="C536" t="str">
            <v>LTH</v>
          </cell>
          <cell r="I536">
            <v>1.0596455873375349E-6</v>
          </cell>
          <cell r="J536">
            <v>1.5251823479368107E-6</v>
          </cell>
          <cell r="K536">
            <v>5.9016432364360738E-6</v>
          </cell>
          <cell r="L536">
            <v>5.1906918218289479E-6</v>
          </cell>
          <cell r="M536">
            <v>2.2742588728969307E-6</v>
          </cell>
          <cell r="N536">
            <v>1.3765440414021999E-6</v>
          </cell>
          <cell r="O536">
            <v>3.7345404354565408E-6</v>
          </cell>
        </row>
        <row r="537">
          <cell r="A537" t="str">
            <v>D-SCOM_LTH_CHPWOD</v>
          </cell>
          <cell r="B537" t="str">
            <v>VAR_fin</v>
          </cell>
          <cell r="C537" t="str">
            <v>SCOM_LTH_CHPWOD</v>
          </cell>
          <cell r="G537">
            <v>4.983830894538428E-4</v>
          </cell>
          <cell r="H537">
            <v>3.7693608847647465E-4</v>
          </cell>
          <cell r="I537">
            <v>9.9282909897882815E-4</v>
          </cell>
          <cell r="J537">
            <v>1.5504650033760731E-3</v>
          </cell>
          <cell r="K537">
            <v>3.7511824233356209E-3</v>
          </cell>
          <cell r="L537">
            <v>2.984078522582429E-3</v>
          </cell>
          <cell r="M537">
            <v>1.2835298258138056E-3</v>
          </cell>
          <cell r="N537">
            <v>8.4026325125060263E-4</v>
          </cell>
          <cell r="O537">
            <v>1.4618832791481614E-3</v>
          </cell>
        </row>
        <row r="538">
          <cell r="A538" t="str">
            <v>D-SCOM_KEV_BIO_ELC_CHP</v>
          </cell>
          <cell r="B538" t="str">
            <v>VAR_fout</v>
          </cell>
          <cell r="C538" t="str">
            <v>ELC5</v>
          </cell>
          <cell r="D538">
            <v>0.95930777760145347</v>
          </cell>
          <cell r="E538">
            <v>1.1066041982454069</v>
          </cell>
          <cell r="F538">
            <v>1.4973671638771717</v>
          </cell>
          <cell r="G538">
            <v>1.5484185175586878</v>
          </cell>
          <cell r="H538">
            <v>0.80300762091983857</v>
          </cell>
          <cell r="I538">
            <v>0.80074828582093172</v>
          </cell>
          <cell r="J538">
            <v>0.80114989569606954</v>
          </cell>
          <cell r="K538">
            <v>0.8090386676206075</v>
          </cell>
          <cell r="L538">
            <v>0.80970620245979608</v>
          </cell>
          <cell r="M538">
            <v>0.80915727109695801</v>
          </cell>
          <cell r="N538">
            <v>0.84937049401865428</v>
          </cell>
          <cell r="O538">
            <v>0.84870119409230804</v>
          </cell>
        </row>
        <row r="539">
          <cell r="A539" t="str">
            <v>D-SCOM_KEV_BIO_ELC_CHP</v>
          </cell>
          <cell r="B539" t="str">
            <v>VAR_fout</v>
          </cell>
          <cell r="C539" t="str">
            <v>SCOM_ELC</v>
          </cell>
          <cell r="D539">
            <v>5.708938663447231E-5</v>
          </cell>
          <cell r="E539">
            <v>2.1104147651849524E-5</v>
          </cell>
          <cell r="F539">
            <v>3.4647503567247981E-5</v>
          </cell>
          <cell r="G539">
            <v>9.2259136175175572E-5</v>
          </cell>
          <cell r="H539">
            <v>0.79748371637766613</v>
          </cell>
          <cell r="I539">
            <v>0.79974447146183492</v>
          </cell>
          <cell r="J539">
            <v>0.79934632751677404</v>
          </cell>
          <cell r="K539">
            <v>0.81176925469846695</v>
          </cell>
          <cell r="L539">
            <v>0.81112606917059327</v>
          </cell>
          <cell r="M539">
            <v>0.81356778692994536</v>
          </cell>
          <cell r="N539">
            <v>0.8533873155523638</v>
          </cell>
          <cell r="O539">
            <v>0.85406222366391493</v>
          </cell>
        </row>
        <row r="540">
          <cell r="A540" t="str">
            <v>D-SCOM_KEV_BIO_ELC_CHP</v>
          </cell>
          <cell r="B540" t="str">
            <v>VAR_fin</v>
          </cell>
          <cell r="C540" t="str">
            <v>SCOM_KEV_BIO_ELC_CHP</v>
          </cell>
          <cell r="D540">
            <v>0.95936486698808721</v>
          </cell>
          <cell r="E540">
            <v>1.1066253023930586</v>
          </cell>
          <cell r="F540">
            <v>1.4974014450268904</v>
          </cell>
          <cell r="G540">
            <v>1.5485102989547634</v>
          </cell>
          <cell r="H540">
            <v>1.6004894950059541</v>
          </cell>
          <cell r="I540">
            <v>1.6004916602143027</v>
          </cell>
          <cell r="J540">
            <v>1.6004943505046452</v>
          </cell>
          <cell r="K540">
            <v>1.6208055619039572</v>
          </cell>
          <cell r="L540">
            <v>1.6208298018743794</v>
          </cell>
          <cell r="M540">
            <v>1.6227214501926497</v>
          </cell>
          <cell r="N540">
            <v>1.7027545969803586</v>
          </cell>
          <cell r="O540">
            <v>1.7027579798361125</v>
          </cell>
        </row>
        <row r="541">
          <cell r="A541" t="str">
            <v>RHES-SHLTHCHPWOD</v>
          </cell>
          <cell r="B541" t="str">
            <v>VAR_fout</v>
          </cell>
          <cell r="C541" t="str">
            <v>RHES-SHLTHC-WOD</v>
          </cell>
          <cell r="G541">
            <v>1.7123924154469002E-4</v>
          </cell>
          <cell r="H541">
            <v>2.6656398052384895E-4</v>
          </cell>
          <cell r="I541">
            <v>1.7050320600619088E-3</v>
          </cell>
          <cell r="J541">
            <v>5.1527554890833556E-3</v>
          </cell>
          <cell r="K541">
            <v>5.6098914181984278E-3</v>
          </cell>
          <cell r="L541">
            <v>3.9671124203349084E-3</v>
          </cell>
          <cell r="M541">
            <v>1.5835295790698962E-3</v>
          </cell>
          <cell r="N541">
            <v>1.5957719771315722E-3</v>
          </cell>
          <cell r="O541">
            <v>1.382717944595788E-3</v>
          </cell>
        </row>
        <row r="542">
          <cell r="A542" t="str">
            <v>RHES-SHLTHCHPWOD</v>
          </cell>
          <cell r="B542" t="str">
            <v>VAR_fin</v>
          </cell>
          <cell r="C542" t="str">
            <v>RHESLTHCHPC</v>
          </cell>
          <cell r="G542">
            <v>1.7123924154469002E-4</v>
          </cell>
          <cell r="H542">
            <v>2.6656398052384895E-4</v>
          </cell>
          <cell r="I542">
            <v>1.7050320600619088E-3</v>
          </cell>
          <cell r="J542">
            <v>5.1527554890833556E-3</v>
          </cell>
          <cell r="K542">
            <v>5.6098914181984278E-3</v>
          </cell>
          <cell r="L542">
            <v>3.9671124203349084E-3</v>
          </cell>
          <cell r="M542">
            <v>1.5835295790698962E-3</v>
          </cell>
          <cell r="N542">
            <v>1.5957719771315722E-3</v>
          </cell>
          <cell r="O542">
            <v>1.382717944595788E-3</v>
          </cell>
        </row>
        <row r="543">
          <cell r="A543" t="str">
            <v>RHES-SHLTHCHPWOD</v>
          </cell>
          <cell r="B543" t="str">
            <v>VAR_fin</v>
          </cell>
          <cell r="C543" t="str">
            <v>RHES_LTH_CHPWOD_ON</v>
          </cell>
          <cell r="G543">
            <v>1.7296893085322213E-4</v>
          </cell>
          <cell r="H543">
            <v>2.6925654598368589E-4</v>
          </cell>
          <cell r="I543">
            <v>1.7222546061231392E-3</v>
          </cell>
          <cell r="J543">
            <v>5.2048035243266282E-3</v>
          </cell>
          <cell r="K543">
            <v>5.6665569880792188E-3</v>
          </cell>
          <cell r="L543">
            <v>4.0071842629645525E-3</v>
          </cell>
          <cell r="M543">
            <v>1.5995248273433283E-3</v>
          </cell>
          <cell r="N543">
            <v>1.6118908859914861E-3</v>
          </cell>
          <cell r="O543">
            <v>1.3966847925209981E-3</v>
          </cell>
        </row>
        <row r="544">
          <cell r="A544" t="str">
            <v>RHES-SHLTHCHPWOD</v>
          </cell>
          <cell r="B544" t="str">
            <v>VAR_ncap</v>
          </cell>
          <cell r="C544" t="str">
            <v>-</v>
          </cell>
          <cell r="G544">
            <v>2.3651530221238302E-5</v>
          </cell>
          <cell r="H544">
            <v>2.4782761787816101E-5</v>
          </cell>
          <cell r="I544">
            <v>1.48308816345348E-4</v>
          </cell>
          <cell r="J544">
            <v>3.8874394741472999E-4</v>
          </cell>
          <cell r="K544">
            <v>3.8399065475581501E-4</v>
          </cell>
          <cell r="L544">
            <v>2.4547549979495899E-4</v>
          </cell>
          <cell r="M544">
            <v>9.4171224321177902E-5</v>
          </cell>
          <cell r="N544">
            <v>1.0430415831961401E-4</v>
          </cell>
          <cell r="O544">
            <v>1.04095411644028E-4</v>
          </cell>
        </row>
        <row r="545">
          <cell r="A545" t="str">
            <v>RHES-SHLTHCHPWOD</v>
          </cell>
          <cell r="B545" t="str">
            <v>VAR_cap</v>
          </cell>
          <cell r="C545" t="str">
            <v>-</v>
          </cell>
          <cell r="G545">
            <v>2.3651530221238302E-5</v>
          </cell>
          <cell r="H545">
            <v>3.1719485622536201E-5</v>
          </cell>
          <cell r="I545">
            <v>1.6253286862614389E-4</v>
          </cell>
          <cell r="J545">
            <v>4.7101431105287428E-4</v>
          </cell>
          <cell r="K545">
            <v>5.1682358080423199E-4</v>
          </cell>
          <cell r="L545">
            <v>3.6718057870631599E-4</v>
          </cell>
          <cell r="M545">
            <v>1.6026461728906104E-4</v>
          </cell>
          <cell r="N545">
            <v>1.5443291986685898E-4</v>
          </cell>
          <cell r="O545">
            <v>1.5870894874531498E-4</v>
          </cell>
        </row>
        <row r="546">
          <cell r="A546" t="str">
            <v>RHES-SHSTG-NGAHP</v>
          </cell>
          <cell r="B546" t="str">
            <v>VAR_fout</v>
          </cell>
          <cell r="C546" t="str">
            <v>RHES-SHANGAH</v>
          </cell>
          <cell r="F546">
            <v>4.1109890897956795E-5</v>
          </cell>
          <cell r="G546">
            <v>3.8580752735015954E-5</v>
          </cell>
          <cell r="H546">
            <v>0.74036586486844702</v>
          </cell>
          <cell r="I546">
            <v>0.75136746918403907</v>
          </cell>
          <cell r="J546">
            <v>0.9031514297753106</v>
          </cell>
          <cell r="K546">
            <v>4.0084197501656899E-5</v>
          </cell>
          <cell r="L546">
            <v>4.8469218202480688E-5</v>
          </cell>
          <cell r="M546">
            <v>4.1047812026608452E-5</v>
          </cell>
          <cell r="N546">
            <v>5.5149183020088563E-5</v>
          </cell>
          <cell r="O546">
            <v>3.5687116501535191E-5</v>
          </cell>
        </row>
        <row r="547">
          <cell r="A547" t="str">
            <v>RHES-SHSTG-NGAHP</v>
          </cell>
          <cell r="B547" t="str">
            <v>VAR_fin</v>
          </cell>
          <cell r="C547" t="str">
            <v>RHES-SHANGAH</v>
          </cell>
          <cell r="F547">
            <v>4.1601066901360764E-5</v>
          </cell>
          <cell r="G547">
            <v>3.8051713668725243E-5</v>
          </cell>
          <cell r="H547">
            <v>0.74041076827145136</v>
          </cell>
          <cell r="I547">
            <v>0.75140183221610801</v>
          </cell>
          <cell r="J547">
            <v>0.90318673426168528</v>
          </cell>
          <cell r="K547">
            <v>4.2313429295401114E-5</v>
          </cell>
          <cell r="L547">
            <v>4.923721305682956E-5</v>
          </cell>
          <cell r="M547">
            <v>4.3502150488516713E-5</v>
          </cell>
          <cell r="N547">
            <v>5.6508690463838477E-5</v>
          </cell>
          <cell r="O547">
            <v>4.1254836614868544E-5</v>
          </cell>
        </row>
        <row r="548">
          <cell r="A548" t="str">
            <v>RHES-SHSTG-NGAHP</v>
          </cell>
          <cell r="B548" t="str">
            <v>VAR_ncap</v>
          </cell>
          <cell r="C548" t="str">
            <v>-</v>
          </cell>
          <cell r="D548">
            <v>1.7211382576478101E-6</v>
          </cell>
          <cell r="E548">
            <v>1.5034270827246101E-6</v>
          </cell>
          <cell r="F548">
            <v>1.0215233826765501E-5</v>
          </cell>
          <cell r="G548">
            <v>4.3966830011052602E-6</v>
          </cell>
          <cell r="H548">
            <v>9.7440361408009796E-2</v>
          </cell>
          <cell r="I548">
            <v>9.0975636956921708E-6</v>
          </cell>
          <cell r="J548">
            <v>1.24671392942049E-5</v>
          </cell>
          <cell r="K548">
            <v>9.9782656990389593E-6</v>
          </cell>
          <cell r="L548">
            <v>1.0268266990493E-5</v>
          </cell>
          <cell r="M548">
            <v>1.17670959802417E-5</v>
          </cell>
          <cell r="N548">
            <v>9.6480157749668801E-6</v>
          </cell>
          <cell r="O548">
            <v>1.21705941850114E-5</v>
          </cell>
        </row>
        <row r="549">
          <cell r="A549" t="str">
            <v>RHES-SHSTG-NGAHP</v>
          </cell>
          <cell r="B549" t="str">
            <v>VAR_cap</v>
          </cell>
          <cell r="C549" t="str">
            <v>-</v>
          </cell>
          <cell r="D549">
            <v>1.7211382576478101E-6</v>
          </cell>
          <cell r="E549">
            <v>9.0526835988140018E-8</v>
          </cell>
          <cell r="F549">
            <v>9.3790236853910808E-6</v>
          </cell>
          <cell r="G549">
            <v>9.6342127856436986E-6</v>
          </cell>
          <cell r="H549">
            <v>9.7449354622170317E-2</v>
          </cell>
          <cell r="I549">
            <v>9.744231732508167E-2</v>
          </cell>
          <cell r="J549">
            <v>9.744041661346739E-2</v>
          </cell>
          <cell r="K549">
            <v>1.2827394806574902E-5</v>
          </cell>
          <cell r="L549">
            <v>1.3000670190681598E-5</v>
          </cell>
          <cell r="M549">
            <v>1.3711252640262702E-5</v>
          </cell>
          <cell r="N549">
            <v>1.3400164512618799E-5</v>
          </cell>
          <cell r="O549">
            <v>1.7120447212399801E-5</v>
          </cell>
        </row>
        <row r="550">
          <cell r="A550" t="str">
            <v>D-RHNS_SOLELC</v>
          </cell>
          <cell r="B550" t="str">
            <v>VAR_fout</v>
          </cell>
          <cell r="C550" t="str">
            <v>RHNS_ELC</v>
          </cell>
          <cell r="E550">
            <v>1.7683406530443308E-6</v>
          </cell>
          <cell r="F550">
            <v>1.2719230752986424E-4</v>
          </cell>
          <cell r="G550">
            <v>1.3857445005688399E-4</v>
          </cell>
          <cell r="H550">
            <v>3.0440951182241925E-4</v>
          </cell>
          <cell r="I550">
            <v>3.1780136879168229E-4</v>
          </cell>
          <cell r="J550">
            <v>3.2286653818498155E-4</v>
          </cell>
          <cell r="K550">
            <v>3.2455332612056875E-4</v>
          </cell>
          <cell r="L550">
            <v>3.4379280020750463E-4</v>
          </cell>
          <cell r="M550">
            <v>3.5096462750237509E-4</v>
          </cell>
          <cell r="N550">
            <v>3.7943736146869481E-4</v>
          </cell>
          <cell r="O550">
            <v>3.7313624317701931E-4</v>
          </cell>
        </row>
        <row r="551">
          <cell r="A551" t="str">
            <v>D-RHNS_SOLELC</v>
          </cell>
          <cell r="B551" t="str">
            <v>VAR_fout</v>
          </cell>
          <cell r="C551" t="str">
            <v>ELC5</v>
          </cell>
          <cell r="E551">
            <v>1.7642972854737663E-6</v>
          </cell>
          <cell r="F551">
            <v>1.2769512432613699E-4</v>
          </cell>
          <cell r="G551">
            <v>1.3880710931076312E-4</v>
          </cell>
          <cell r="H551">
            <v>3.0454836151246929E-4</v>
          </cell>
          <cell r="I551">
            <v>3.1778742471564561E-4</v>
          </cell>
          <cell r="J551">
            <v>3.2260722886515061E-4</v>
          </cell>
          <cell r="K551">
            <v>3.2354792214759536E-4</v>
          </cell>
          <cell r="L551">
            <v>3.4255520715901854E-4</v>
          </cell>
          <cell r="M551">
            <v>3.4910141043758538E-4</v>
          </cell>
          <cell r="N551">
            <v>3.7868705022752066E-4</v>
          </cell>
          <cell r="O551">
            <v>3.719412052506473E-4</v>
          </cell>
        </row>
        <row r="552">
          <cell r="A552" t="str">
            <v>D-RHNS_SOLELC</v>
          </cell>
          <cell r="B552" t="str">
            <v>VAR_fin</v>
          </cell>
          <cell r="C552" t="str">
            <v>RHNS_SOL_ELC</v>
          </cell>
          <cell r="E552">
            <v>3.7248025095683879E-6</v>
          </cell>
          <cell r="F552">
            <v>2.5491994360475807E-4</v>
          </cell>
          <cell r="G552">
            <v>2.7741585246245657E-4</v>
          </cell>
          <cell r="H552">
            <v>6.089578733348887E-4</v>
          </cell>
          <cell r="I552">
            <v>6.3558879350732742E-4</v>
          </cell>
          <cell r="J552">
            <v>6.4547376705013232E-4</v>
          </cell>
          <cell r="K552">
            <v>6.4810124826816427E-4</v>
          </cell>
          <cell r="L552">
            <v>6.8634800736652323E-4</v>
          </cell>
          <cell r="M552">
            <v>7.0006603793996015E-4</v>
          </cell>
          <cell r="N552">
            <v>7.5813448750854323E-4</v>
          </cell>
          <cell r="O552">
            <v>7.4510004824477477E-4</v>
          </cell>
        </row>
        <row r="553">
          <cell r="A553" t="str">
            <v>D-IHFO</v>
          </cell>
          <cell r="B553" t="str">
            <v>VAR_fout</v>
          </cell>
          <cell r="C553" t="str">
            <v>CO2</v>
          </cell>
          <cell r="D553">
            <v>213.78047015168499</v>
          </cell>
          <cell r="E553">
            <v>212.859540848633</v>
          </cell>
          <cell r="F553">
            <v>5.3935698742125997E-2</v>
          </cell>
          <cell r="G553">
            <v>1.6511848208503599E-2</v>
          </cell>
          <cell r="H553">
            <v>1.11257674638927E-2</v>
          </cell>
          <cell r="I553">
            <v>2.79592575808938E-2</v>
          </cell>
          <cell r="J553">
            <v>1.32407548137889E-2</v>
          </cell>
        </row>
        <row r="554">
          <cell r="A554" t="str">
            <v>D-IHFO</v>
          </cell>
          <cell r="B554" t="str">
            <v>VAR_fout</v>
          </cell>
          <cell r="C554" t="str">
            <v>IHFO</v>
          </cell>
          <cell r="D554">
            <v>2.7300011319658783</v>
          </cell>
          <cell r="E554">
            <v>2.7182407591029762</v>
          </cell>
          <cell r="F554">
            <v>6.8876506125606016E-4</v>
          </cell>
          <cell r="G554">
            <v>2.1085819611155136E-4</v>
          </cell>
          <cell r="H554">
            <v>1.4207732703022522E-4</v>
          </cell>
          <cell r="I554">
            <v>3.5704292721691383E-4</v>
          </cell>
          <cell r="J554">
            <v>1.6908595815173666E-4</v>
          </cell>
        </row>
        <row r="555">
          <cell r="A555" t="str">
            <v>D-IHFO</v>
          </cell>
          <cell r="B555" t="str">
            <v>VAR_fin</v>
          </cell>
          <cell r="C555" t="str">
            <v>HFO</v>
          </cell>
          <cell r="D555">
            <v>2.776369742229674</v>
          </cell>
          <cell r="E555">
            <v>2.7644096214108256</v>
          </cell>
          <cell r="F555">
            <v>7.0046362002761E-4</v>
          </cell>
          <cell r="G555">
            <v>2.1443958712342363E-4</v>
          </cell>
          <cell r="H555">
            <v>1.4449048654406111E-4</v>
          </cell>
          <cell r="I555">
            <v>3.6310724131030907E-4</v>
          </cell>
          <cell r="J555">
            <v>1.7195785472453126E-4</v>
          </cell>
        </row>
        <row r="556">
          <cell r="A556" t="str">
            <v>RHEM-SHCONBR</v>
          </cell>
          <cell r="B556" t="str">
            <v>VAR_fout</v>
          </cell>
          <cell r="C556" t="str">
            <v>RHEM-SHCON</v>
          </cell>
          <cell r="F556">
            <v>3.7466416840495223E-5</v>
          </cell>
          <cell r="G556">
            <v>3.0269894093905145E-5</v>
          </cell>
          <cell r="H556">
            <v>5.667801870478152E-5</v>
          </cell>
          <cell r="I556">
            <v>5.7997146274669379E-5</v>
          </cell>
          <cell r="J556">
            <v>6.1026264629815323E-5</v>
          </cell>
          <cell r="K556">
            <v>1.7701704016860303E-4</v>
          </cell>
          <cell r="L556">
            <v>1.76984565935518E-4</v>
          </cell>
          <cell r="M556">
            <v>1.7047945986402611E-4</v>
          </cell>
          <cell r="N556">
            <v>0.98666598416740203</v>
          </cell>
          <cell r="O556">
            <v>0.44403015732043882</v>
          </cell>
        </row>
        <row r="557">
          <cell r="A557" t="str">
            <v>RHEM-SHCONBR</v>
          </cell>
          <cell r="B557" t="str">
            <v>VAR_fin</v>
          </cell>
          <cell r="C557" t="str">
            <v>CON</v>
          </cell>
          <cell r="F557">
            <v>3.7466416840495223E-5</v>
          </cell>
          <cell r="G557">
            <v>3.0269894093905145E-5</v>
          </cell>
          <cell r="H557">
            <v>5.667801870478152E-5</v>
          </cell>
          <cell r="I557">
            <v>5.7997146274669379E-5</v>
          </cell>
          <cell r="J557">
            <v>6.1026264629815323E-5</v>
          </cell>
          <cell r="K557">
            <v>1.7701704016860303E-4</v>
          </cell>
          <cell r="L557">
            <v>1.76984565935518E-4</v>
          </cell>
          <cell r="M557">
            <v>1.7047945986402611E-4</v>
          </cell>
          <cell r="N557">
            <v>0.98666598416740203</v>
          </cell>
          <cell r="O557">
            <v>0.44403015732043882</v>
          </cell>
        </row>
        <row r="558">
          <cell r="A558" t="str">
            <v>RHEM-SHCONBR</v>
          </cell>
          <cell r="B558" t="str">
            <v>VAR_ncap</v>
          </cell>
          <cell r="C558" t="str">
            <v>-</v>
          </cell>
          <cell r="F558">
            <v>1.9216576215895799E-6</v>
          </cell>
          <cell r="G558">
            <v>2.5757586810878598E-8</v>
          </cell>
          <cell r="H558">
            <v>1.5757639214260501E-6</v>
          </cell>
          <cell r="I558">
            <v>4.9340741704704703E-8</v>
          </cell>
          <cell r="J558">
            <v>2.1885866049949901E-7</v>
          </cell>
          <cell r="K558">
            <v>7.9671773566935694E-6</v>
          </cell>
          <cell r="L558">
            <v>7.4049419706300301E-7</v>
          </cell>
          <cell r="M558">
            <v>2.39062460814274E-8</v>
          </cell>
          <cell r="N558">
            <v>6.9660889907274204E-2</v>
          </cell>
          <cell r="O558">
            <v>1.2163382552018E-8</v>
          </cell>
        </row>
        <row r="559">
          <cell r="A559" t="str">
            <v>RHEM-SHCONBR</v>
          </cell>
          <cell r="B559" t="str">
            <v>VAR_cap</v>
          </cell>
          <cell r="C559" t="str">
            <v>-</v>
          </cell>
          <cell r="E559">
            <v>-1.03548762836065E-7</v>
          </cell>
          <cell r="F559">
            <v>1.9216576215895799E-6</v>
          </cell>
          <cell r="G559">
            <v>1.9474152084004601E-6</v>
          </cell>
          <cell r="H559">
            <v>3.5231791298265102E-6</v>
          </cell>
          <cell r="I559">
            <v>3.5725198715312098E-6</v>
          </cell>
          <cell r="J559">
            <v>3.7913785320307099E-6</v>
          </cell>
          <cell r="K559">
            <v>1.1672838769803246E-5</v>
          </cell>
          <cell r="L559">
            <v>1.2499050085787301E-5</v>
          </cell>
          <cell r="M559">
            <v>1.2248691993722217E-5</v>
          </cell>
          <cell r="N559">
            <v>6.9673412863606093E-2</v>
          </cell>
          <cell r="O559">
            <v>6.9673425026988603E-2</v>
          </cell>
        </row>
        <row r="560">
          <cell r="A560" t="str">
            <v>RHEM-SHSOLBR</v>
          </cell>
          <cell r="B560" t="str">
            <v>VAR_fout</v>
          </cell>
          <cell r="C560" t="str">
            <v>RHEM-SHASOL</v>
          </cell>
          <cell r="D560">
            <v>0.40801176417914331</v>
          </cell>
          <cell r="E560">
            <v>0.47087376175269424</v>
          </cell>
          <cell r="F560">
            <v>0.47076470328034498</v>
          </cell>
          <cell r="G560">
            <v>0.47084769612432253</v>
          </cell>
          <cell r="H560">
            <v>0.48167242169619284</v>
          </cell>
          <cell r="I560">
            <v>1.386292043043809</v>
          </cell>
          <cell r="J560">
            <v>1.549159763820569</v>
          </cell>
          <cell r="K560">
            <v>1.5702995652731675</v>
          </cell>
          <cell r="L560">
            <v>1.3344007120753594</v>
          </cell>
          <cell r="M560">
            <v>0.44536633473349801</v>
          </cell>
          <cell r="N560">
            <v>1.3514984133065282</v>
          </cell>
          <cell r="O560">
            <v>0.27898495140626001</v>
          </cell>
        </row>
        <row r="561">
          <cell r="A561" t="str">
            <v>RHEM-SHSOLBR</v>
          </cell>
          <cell r="B561" t="str">
            <v>VAR_fin</v>
          </cell>
          <cell r="C561" t="str">
            <v>SOL</v>
          </cell>
          <cell r="D561">
            <v>0.40801176417914331</v>
          </cell>
          <cell r="E561">
            <v>0.47087376175269424</v>
          </cell>
          <cell r="F561">
            <v>0.47076470328034498</v>
          </cell>
          <cell r="G561">
            <v>0.47084769612432253</v>
          </cell>
          <cell r="H561">
            <v>0.48167242169619284</v>
          </cell>
          <cell r="I561">
            <v>1.386292043043809</v>
          </cell>
          <cell r="J561">
            <v>1.549159763820569</v>
          </cell>
          <cell r="K561">
            <v>1.5702995652731675</v>
          </cell>
          <cell r="L561">
            <v>1.3344007120753594</v>
          </cell>
          <cell r="M561">
            <v>0.44536633473349801</v>
          </cell>
          <cell r="N561">
            <v>1.3514984133065282</v>
          </cell>
          <cell r="O561">
            <v>0.27898495140626001</v>
          </cell>
        </row>
        <row r="562">
          <cell r="A562" t="str">
            <v>RHEM-SHSOLBR</v>
          </cell>
          <cell r="B562" t="str">
            <v>VAR_ncap</v>
          </cell>
          <cell r="C562" t="str">
            <v>-</v>
          </cell>
          <cell r="D562">
            <v>1.5316125432203001E-4</v>
          </cell>
          <cell r="E562">
            <v>8.9784942673807391E-3</v>
          </cell>
          <cell r="F562">
            <v>1.24654409126277E-7</v>
          </cell>
          <cell r="G562">
            <v>3.9042989852936E-7</v>
          </cell>
          <cell r="H562">
            <v>5.0880717593855602E-2</v>
          </cell>
          <cell r="I562">
            <v>0.22893944858274601</v>
          </cell>
          <cell r="J562">
            <v>2.2575619747875499E-2</v>
          </cell>
          <cell r="K562">
            <v>5.0889257290163199E-2</v>
          </cell>
          <cell r="L562">
            <v>0.19675308180991299</v>
          </cell>
          <cell r="M562">
            <v>5.47619035815455E-2</v>
          </cell>
          <cell r="N562">
            <v>0.10424899321530701</v>
          </cell>
          <cell r="O562">
            <v>0.14339318530726</v>
          </cell>
        </row>
        <row r="563">
          <cell r="A563" t="str">
            <v>RHEM-SHSOLBR</v>
          </cell>
          <cell r="B563" t="str">
            <v>VAR_cap</v>
          </cell>
          <cell r="C563" t="str">
            <v>-</v>
          </cell>
          <cell r="D563">
            <v>5.9408082671360329E-2</v>
          </cell>
          <cell r="E563">
            <v>6.8386576938741075E-2</v>
          </cell>
          <cell r="F563">
            <v>6.8386701593150204E-2</v>
          </cell>
          <cell r="G563">
            <v>6.8387092023048726E-2</v>
          </cell>
          <cell r="H563">
            <v>7.0887874873144796E-2</v>
          </cell>
          <cell r="I563">
            <v>0.27982050850548201</v>
          </cell>
          <cell r="J563">
            <v>0.30239578592447702</v>
          </cell>
          <cell r="K563">
            <v>0.30240432562078501</v>
          </cell>
          <cell r="L563">
            <v>0.30240427230313599</v>
          </cell>
          <cell r="M563">
            <v>0.30240424268162203</v>
          </cell>
          <cell r="N563">
            <v>0.302404161180166</v>
          </cell>
          <cell r="O563">
            <v>0.30240408210411301</v>
          </cell>
        </row>
        <row r="564">
          <cell r="A564" t="str">
            <v>SCOM-SHH2BR</v>
          </cell>
          <cell r="B564" t="str">
            <v>VAR_fout</v>
          </cell>
          <cell r="C564" t="str">
            <v>SCOM-SHH2B</v>
          </cell>
          <cell r="G564">
            <v>0.26321083453304894</v>
          </cell>
          <cell r="H564">
            <v>0.20268244038070876</v>
          </cell>
          <cell r="I564">
            <v>0.57799612553752566</v>
          </cell>
          <cell r="J564">
            <v>0.36489072902777964</v>
          </cell>
          <cell r="K564">
            <v>0.93135357128501395</v>
          </cell>
          <cell r="L564">
            <v>1.7084781338213499</v>
          </cell>
          <cell r="M564">
            <v>1.7193599767931502</v>
          </cell>
          <cell r="N564">
            <v>1.7199481310125251</v>
          </cell>
          <cell r="O564">
            <v>1.7204333434600898</v>
          </cell>
        </row>
        <row r="565">
          <cell r="A565" t="str">
            <v>SCOM-SHH2BR</v>
          </cell>
          <cell r="B565" t="str">
            <v>VAR_fin</v>
          </cell>
          <cell r="C565" t="str">
            <v>RSH2</v>
          </cell>
          <cell r="G565">
            <v>0.27799796006861333</v>
          </cell>
          <cell r="H565">
            <v>0.21406909433468069</v>
          </cell>
          <cell r="I565">
            <v>0.6104678179834534</v>
          </cell>
          <cell r="J565">
            <v>0.38539020818664355</v>
          </cell>
          <cell r="K565">
            <v>0.98367680562686799</v>
          </cell>
          <cell r="L565">
            <v>1.8044600514517637</v>
          </cell>
          <cell r="M565">
            <v>1.8159532339163618</v>
          </cell>
          <cell r="N565">
            <v>1.8165744305076121</v>
          </cell>
          <cell r="O565">
            <v>1.8170869020814437</v>
          </cell>
        </row>
        <row r="566">
          <cell r="A566" t="str">
            <v>SCOM-SHH2BR</v>
          </cell>
          <cell r="B566" t="str">
            <v>VAR_ncap</v>
          </cell>
          <cell r="C566" t="str">
            <v>-</v>
          </cell>
          <cell r="G566">
            <v>2.0455001613965001E-2</v>
          </cell>
          <cell r="H566">
            <v>5.6495869116115604E-4</v>
          </cell>
          <cell r="I566">
            <v>3.3238559803762398E-2</v>
          </cell>
          <cell r="J566">
            <v>3.9935661010463301E-6</v>
          </cell>
          <cell r="K566">
            <v>5.1261511550990499E-2</v>
          </cell>
          <cell r="L566">
            <v>0.10970564527488599</v>
          </cell>
          <cell r="M566">
            <v>1.5454900342229801E-2</v>
          </cell>
          <cell r="N566">
            <v>8.0234309297826795E-2</v>
          </cell>
          <cell r="O566">
            <v>6.9304888466715495E-2</v>
          </cell>
        </row>
        <row r="567">
          <cell r="A567" t="str">
            <v>SCOM-SHH2BR</v>
          </cell>
          <cell r="B567" t="str">
            <v>VAR_cap</v>
          </cell>
          <cell r="C567" t="str">
            <v>-</v>
          </cell>
          <cell r="G567">
            <v>2.0455001613965001E-2</v>
          </cell>
          <cell r="H567">
            <v>2.1019783806572365E-2</v>
          </cell>
          <cell r="I567">
            <v>5.0366613422728579E-2</v>
          </cell>
          <cell r="J567">
            <v>3.3806976403757662E-2</v>
          </cell>
          <cell r="K567">
            <v>8.4503177757077164E-2</v>
          </cell>
          <cell r="L567">
            <v>0.16607702101813041</v>
          </cell>
          <cell r="M567">
            <v>0.17642112060452264</v>
          </cell>
          <cell r="N567">
            <v>0.17969486718449437</v>
          </cell>
          <cell r="O567">
            <v>0.16499309499624204</v>
          </cell>
        </row>
        <row r="568">
          <cell r="A568" t="str">
            <v>ITOT-SWHCONBR1</v>
          </cell>
          <cell r="B568" t="str">
            <v>VAR_fout</v>
          </cell>
          <cell r="C568" t="str">
            <v>ITOT-ELS</v>
          </cell>
          <cell r="E568">
            <v>0.8505940637633822</v>
          </cell>
          <cell r="F568">
            <v>0.85059417029095008</v>
          </cell>
          <cell r="G568">
            <v>0.8505942336223129</v>
          </cell>
          <cell r="H568">
            <v>0.97002977210382202</v>
          </cell>
          <cell r="I568">
            <v>0.96845388000761545</v>
          </cell>
          <cell r="J568">
            <v>0.96844420034745204</v>
          </cell>
          <cell r="K568">
            <v>0.96981139972869546</v>
          </cell>
          <cell r="L568">
            <v>0.97002937593885097</v>
          </cell>
          <cell r="M568">
            <v>0.97001163408715851</v>
          </cell>
          <cell r="N568">
            <v>0.97002583599511394</v>
          </cell>
          <cell r="O568">
            <v>0.96987289512061126</v>
          </cell>
        </row>
        <row r="569">
          <cell r="A569" t="str">
            <v>ITOT-SWHCONBR1</v>
          </cell>
          <cell r="B569" t="str">
            <v>VAR_fout</v>
          </cell>
          <cell r="C569" t="str">
            <v>ITOT-SWHC</v>
          </cell>
          <cell r="E569">
            <v>4.0435971181078756</v>
          </cell>
          <cell r="F569">
            <v>4.0435976245240246</v>
          </cell>
          <cell r="G569">
            <v>4.0435979255918557</v>
          </cell>
          <cell r="H569">
            <v>4.6113766343530331</v>
          </cell>
          <cell r="I569">
            <v>4.6038850787331009</v>
          </cell>
          <cell r="J569">
            <v>4.6038390630746191</v>
          </cell>
          <cell r="K569">
            <v>4.6103385247019588</v>
          </cell>
          <cell r="L569">
            <v>4.6113747510439387</v>
          </cell>
          <cell r="M569">
            <v>4.6112904089312616</v>
          </cell>
          <cell r="N569">
            <v>4.6113579226802086</v>
          </cell>
          <cell r="O569">
            <v>4.6106308646090017</v>
          </cell>
        </row>
        <row r="570">
          <cell r="A570" t="str">
            <v>ITOT-SWHCONBR1</v>
          </cell>
          <cell r="B570" t="str">
            <v>VAR_fin</v>
          </cell>
          <cell r="C570" t="str">
            <v>CON</v>
          </cell>
          <cell r="E570">
            <v>4.8941911818712649</v>
          </cell>
          <cell r="F570">
            <v>4.894191794814974</v>
          </cell>
          <cell r="G570">
            <v>4.894192159214164</v>
          </cell>
          <cell r="H570">
            <v>5.581406406456856</v>
          </cell>
          <cell r="I570">
            <v>5.5723389587407075</v>
          </cell>
          <cell r="J570">
            <v>5.5722832634220731</v>
          </cell>
          <cell r="K570">
            <v>5.5801499244306534</v>
          </cell>
          <cell r="L570">
            <v>5.581404126982787</v>
          </cell>
          <cell r="M570">
            <v>5.5813020430184199</v>
          </cell>
          <cell r="N570">
            <v>5.5813837586753214</v>
          </cell>
          <cell r="O570">
            <v>5.5805037597296128</v>
          </cell>
        </row>
        <row r="571">
          <cell r="A571" t="str">
            <v>ITOT-SWHCONBR1</v>
          </cell>
          <cell r="B571" t="str">
            <v>VAR_ncap</v>
          </cell>
          <cell r="C571" t="str">
            <v>-</v>
          </cell>
          <cell r="E571">
            <v>0.266162274306465</v>
          </cell>
          <cell r="F571">
            <v>7.4645863216818595E-8</v>
          </cell>
          <cell r="G571">
            <v>3.5565490565206602E-8</v>
          </cell>
          <cell r="H571">
            <v>0.167171225245697</v>
          </cell>
          <cell r="I571">
            <v>0.13587389782488499</v>
          </cell>
          <cell r="J571">
            <v>3.4724076511539498E-6</v>
          </cell>
          <cell r="K571">
            <v>0.16764476101858899</v>
          </cell>
          <cell r="L571">
            <v>0.115011886103061</v>
          </cell>
          <cell r="M571">
            <v>2.0876044870160902E-2</v>
          </cell>
          <cell r="N571">
            <v>0.174415445211799</v>
          </cell>
          <cell r="O571">
            <v>0.108201552019304</v>
          </cell>
        </row>
        <row r="572">
          <cell r="A572" t="str">
            <v>ITOT-SWHCONBR1</v>
          </cell>
          <cell r="B572" t="str">
            <v>VAR_cap</v>
          </cell>
          <cell r="C572" t="str">
            <v>-</v>
          </cell>
          <cell r="E572">
            <v>0.266162274306465</v>
          </cell>
          <cell r="F572">
            <v>0.26616234895232799</v>
          </cell>
          <cell r="G572">
            <v>0.26616238451781898</v>
          </cell>
          <cell r="H572">
            <v>0.30353792618347097</v>
          </cell>
          <cell r="I572">
            <v>0.30304516754525201</v>
          </cell>
          <cell r="J572">
            <v>0.30304859547823298</v>
          </cell>
          <cell r="K572">
            <v>0.30352213125112498</v>
          </cell>
          <cell r="L572">
            <v>0.30353723793248799</v>
          </cell>
          <cell r="M572">
            <v>0.30353269199181099</v>
          </cell>
          <cell r="N572">
            <v>0.30353659623429402</v>
          </cell>
          <cell r="O572">
            <v>0.30349304210126399</v>
          </cell>
        </row>
        <row r="573">
          <cell r="A573" t="str">
            <v>SCOM-SHLTHCHPWOD</v>
          </cell>
          <cell r="B573" t="str">
            <v>VAR_fout</v>
          </cell>
          <cell r="C573" t="str">
            <v>SCOM-SHLTHC-WOD</v>
          </cell>
          <cell r="G573">
            <v>4.9304858504276028E-4</v>
          </cell>
          <cell r="H573">
            <v>3.7276282361247185E-4</v>
          </cell>
          <cell r="I573">
            <v>9.8110918571212295E-4</v>
          </cell>
          <cell r="J573">
            <v>1.5325427554906841E-3</v>
          </cell>
          <cell r="K573">
            <v>3.707103870749399E-3</v>
          </cell>
          <cell r="L573">
            <v>2.9483475311718054E-3</v>
          </cell>
          <cell r="M573">
            <v>1.2674584147250572E-3</v>
          </cell>
          <cell r="N573">
            <v>8.2949074584988066E-4</v>
          </cell>
          <cell r="O573">
            <v>1.4426850932920524E-3</v>
          </cell>
        </row>
        <row r="574">
          <cell r="A574" t="str">
            <v>SCOM-SHLTHCHPWOD</v>
          </cell>
          <cell r="B574" t="str">
            <v>VAR_fin</v>
          </cell>
          <cell r="C574" t="str">
            <v>SCOM_LTH_CHPWOD_ON</v>
          </cell>
          <cell r="G574">
            <v>4.9802887378056577E-4</v>
          </cell>
          <cell r="H574">
            <v>3.7652810465906239E-4</v>
          </cell>
          <cell r="I574">
            <v>9.9101937950719509E-4</v>
          </cell>
          <cell r="J574">
            <v>1.5480229853441245E-3</v>
          </cell>
          <cell r="K574">
            <v>3.7445493643933326E-3</v>
          </cell>
          <cell r="L574">
            <v>2.9781288193654622E-3</v>
          </cell>
          <cell r="M574">
            <v>1.2802610249748045E-3</v>
          </cell>
          <cell r="N574">
            <v>8.3786944025240559E-4</v>
          </cell>
          <cell r="O574">
            <v>1.4572576699919725E-3</v>
          </cell>
        </row>
        <row r="575">
          <cell r="A575" t="str">
            <v>SCOM-SHLTHCHPWOD</v>
          </cell>
          <cell r="B575" t="str">
            <v>VAR_fin</v>
          </cell>
          <cell r="C575" t="str">
            <v>SCOMLTHCHPC</v>
          </cell>
          <cell r="G575">
            <v>4.9304858504276028E-4</v>
          </cell>
          <cell r="H575">
            <v>3.7276282361247185E-4</v>
          </cell>
          <cell r="I575">
            <v>9.8110918571212295E-4</v>
          </cell>
          <cell r="J575">
            <v>1.5325427554906841E-3</v>
          </cell>
          <cell r="K575">
            <v>3.707103870749399E-3</v>
          </cell>
          <cell r="L575">
            <v>2.9483475311718054E-3</v>
          </cell>
          <cell r="M575">
            <v>1.2674584147250572E-3</v>
          </cell>
          <cell r="N575">
            <v>8.2949074584988066E-4</v>
          </cell>
          <cell r="O575">
            <v>1.4426850932920524E-3</v>
          </cell>
        </row>
        <row r="576">
          <cell r="A576" t="str">
            <v>SCOM-SHLTHCHPWOD</v>
          </cell>
          <cell r="B576" t="str">
            <v>VAR_ncap</v>
          </cell>
          <cell r="C576" t="str">
            <v>-</v>
          </cell>
          <cell r="G576">
            <v>5.1829082374778502E-5</v>
          </cell>
          <cell r="H576">
            <v>3.5444400728201302E-5</v>
          </cell>
          <cell r="I576">
            <v>7.8163315175616905E-5</v>
          </cell>
          <cell r="J576">
            <v>9.3177712278026198E-5</v>
          </cell>
          <cell r="K576">
            <v>2.2874338707777901E-4</v>
          </cell>
          <cell r="L576">
            <v>1.5483827350328599E-4</v>
          </cell>
          <cell r="M576">
            <v>9.7359054002506406E-5</v>
          </cell>
          <cell r="N576">
            <v>5.8509342164993298E-5</v>
          </cell>
          <cell r="O576">
            <v>1.3914898563702601E-4</v>
          </cell>
        </row>
        <row r="577">
          <cell r="A577" t="str">
            <v>SCOM-SHLTHCHPWOD</v>
          </cell>
          <cell r="B577" t="str">
            <v>VAR_cap</v>
          </cell>
          <cell r="C577" t="str">
            <v>-</v>
          </cell>
          <cell r="G577">
            <v>5.1829082374778502E-5</v>
          </cell>
          <cell r="H577">
            <v>4.7627177138096607E-5</v>
          </cell>
          <cell r="I577">
            <v>9.5861376509925812E-5</v>
          </cell>
          <cell r="J577">
            <v>1.31409147624041E-4</v>
          </cell>
          <cell r="K577">
            <v>2.8633959379983296E-4</v>
          </cell>
          <cell r="L577">
            <v>2.3110470000296899E-4</v>
          </cell>
          <cell r="M577">
            <v>1.5786311005230196E-4</v>
          </cell>
          <cell r="N577">
            <v>9.6570810841574011E-5</v>
          </cell>
          <cell r="O577">
            <v>1.77423938880294E-4</v>
          </cell>
        </row>
        <row r="578">
          <cell r="A578" t="str">
            <v>SCOM-SHSTG-NGAHP</v>
          </cell>
          <cell r="B578" t="str">
            <v>VAR_fout</v>
          </cell>
          <cell r="C578" t="str">
            <v>SCOM-SHANGAH</v>
          </cell>
          <cell r="D578">
            <v>1.2278699526572774E-5</v>
          </cell>
          <cell r="E578">
            <v>2.4989442839808369E-5</v>
          </cell>
          <cell r="F578">
            <v>6.1127323489050967E-4</v>
          </cell>
          <cell r="G578">
            <v>3.861798027136339E-4</v>
          </cell>
          <cell r="H578">
            <v>6.3410563395597894E-3</v>
          </cell>
          <cell r="I578">
            <v>1.4563211776561493E-2</v>
          </cell>
          <cell r="J578">
            <v>2.3583960521296798E-2</v>
          </cell>
          <cell r="K578">
            <v>1.7958167367602921E-2</v>
          </cell>
          <cell r="L578">
            <v>6.2209716674383798E-4</v>
          </cell>
          <cell r="M578">
            <v>1.8165779009038647E-3</v>
          </cell>
          <cell r="N578">
            <v>1.5491096944693545E-3</v>
          </cell>
          <cell r="O578">
            <v>6.382372514279526E-3</v>
          </cell>
        </row>
        <row r="579">
          <cell r="A579" t="str">
            <v>SCOM-SHSTG-NGAHP</v>
          </cell>
          <cell r="B579" t="str">
            <v>VAR_fin</v>
          </cell>
          <cell r="C579" t="str">
            <v>SCOM-SHANGAH</v>
          </cell>
          <cell r="D579">
            <v>1.2278699526572774E-5</v>
          </cell>
          <cell r="E579">
            <v>2.4989442839808369E-5</v>
          </cell>
          <cell r="F579">
            <v>7.8756738512570908E-4</v>
          </cell>
          <cell r="G579">
            <v>4.8148825739713634E-4</v>
          </cell>
          <cell r="H579">
            <v>7.6848076452276995E-3</v>
          </cell>
          <cell r="I579">
            <v>1.713342899960002E-2</v>
          </cell>
          <cell r="J579">
            <v>2.6953649314707329E-2</v>
          </cell>
          <cell r="K579">
            <v>1.9953000798925966E-2</v>
          </cell>
          <cell r="L579">
            <v>6.9110078482323726E-4</v>
          </cell>
          <cell r="M579">
            <v>2.0167520941363117E-3</v>
          </cell>
          <cell r="N579">
            <v>1.7211166988651751E-3</v>
          </cell>
          <cell r="O579">
            <v>7.0900776040463669E-3</v>
          </cell>
        </row>
        <row r="580">
          <cell r="A580" t="str">
            <v>SCOM-SHSTG-NGAHP</v>
          </cell>
          <cell r="B580" t="str">
            <v>VAR_ncap</v>
          </cell>
          <cell r="C580" t="str">
            <v>-</v>
          </cell>
          <cell r="D580">
            <v>2.6205515548866E-4</v>
          </cell>
          <cell r="E580">
            <v>1.8820514094438899E-6</v>
          </cell>
          <cell r="F580">
            <v>1.00551318780117E-5</v>
          </cell>
          <cell r="G580">
            <v>6.2298813484255197E-6</v>
          </cell>
          <cell r="H580">
            <v>6.88540719724541E-4</v>
          </cell>
          <cell r="I580">
            <v>1.1914825031721899E-3</v>
          </cell>
          <cell r="J580">
            <v>2.7779731440725001E-5</v>
          </cell>
          <cell r="K580">
            <v>4.26508746416018E-5</v>
          </cell>
          <cell r="L580">
            <v>2.0444905210187701E-5</v>
          </cell>
          <cell r="M580">
            <v>3.1187926471331603E-5</v>
          </cell>
          <cell r="N580">
            <v>3.1713879528203902E-5</v>
          </cell>
          <cell r="O580">
            <v>1.8120990801223801E-4</v>
          </cell>
        </row>
        <row r="581">
          <cell r="A581" t="str">
            <v>SCOM-SHSTG-NGAHP</v>
          </cell>
          <cell r="B581" t="str">
            <v>VAR_cap</v>
          </cell>
          <cell r="C581" t="str">
            <v>-</v>
          </cell>
          <cell r="D581">
            <v>2.6205515548866E-4</v>
          </cell>
          <cell r="E581">
            <v>2.3755679961940139E-6</v>
          </cell>
          <cell r="F581">
            <v>1.0909908328828033E-5</v>
          </cell>
          <cell r="G581">
            <v>1.127772733860099E-5</v>
          </cell>
          <cell r="H581">
            <v>6.9570107172091963E-4</v>
          </cell>
          <cell r="I581">
            <v>1.8786449263919131E-3</v>
          </cell>
          <cell r="J581">
            <v>1.8768741600207991E-3</v>
          </cell>
          <cell r="K581">
            <v>1.1910828017566162E-3</v>
          </cell>
          <cell r="L581">
            <v>4.6247926432762014E-5</v>
          </cell>
          <cell r="M581">
            <v>4.5926375713533507E-5</v>
          </cell>
          <cell r="N581">
            <v>5.0615086347905208E-5</v>
          </cell>
          <cell r="O581">
            <v>2.086490735275442E-4</v>
          </cell>
        </row>
        <row r="582">
          <cell r="A582" t="str">
            <v>ITOT-SWHCONBR2</v>
          </cell>
          <cell r="B582" t="str">
            <v>VAR_fout</v>
          </cell>
          <cell r="C582" t="str">
            <v>ITOT-ELS</v>
          </cell>
          <cell r="G582">
            <v>4.0605207255917786E-5</v>
          </cell>
          <cell r="H582">
            <v>3.4772222634982444E-3</v>
          </cell>
          <cell r="I582">
            <v>2.9153730809842984E-2</v>
          </cell>
          <cell r="J582">
            <v>2.9122977884298278E-2</v>
          </cell>
          <cell r="K582">
            <v>2.5687060392059438E-2</v>
          </cell>
          <cell r="L582">
            <v>2.5250745199041913E-2</v>
          </cell>
          <cell r="M582">
            <v>2.4944542656065199E-2</v>
          </cell>
          <cell r="N582">
            <v>2.5010318237977894E-2</v>
          </cell>
          <cell r="O582">
            <v>2.4429020594795209E-2</v>
          </cell>
        </row>
        <row r="583">
          <cell r="A583" t="str">
            <v>ITOT-SWHCONBR2</v>
          </cell>
          <cell r="B583" t="str">
            <v>VAR_fout</v>
          </cell>
          <cell r="C583" t="str">
            <v>ITOT-SWHC</v>
          </cell>
          <cell r="G583">
            <v>6.276787974380133E-5</v>
          </cell>
          <cell r="H583">
            <v>5.3751201786051122E-3</v>
          </cell>
          <cell r="I583">
            <v>4.5066088642822716E-2</v>
          </cell>
          <cell r="J583">
            <v>4.5018550505159904E-2</v>
          </cell>
          <cell r="K583">
            <v>3.9707279598371496E-2</v>
          </cell>
          <cell r="L583">
            <v>3.903281980819949E-2</v>
          </cell>
          <cell r="M583">
            <v>3.8559489275155373E-2</v>
          </cell>
          <cell r="N583">
            <v>3.8661165737229643E-2</v>
          </cell>
          <cell r="O583">
            <v>3.7762590824591408E-2</v>
          </cell>
        </row>
        <row r="584">
          <cell r="A584" t="str">
            <v>ITOT-SWHCONBR2</v>
          </cell>
          <cell r="B584" t="str">
            <v>VAR_fin</v>
          </cell>
          <cell r="C584" t="str">
            <v>CON</v>
          </cell>
          <cell r="G584">
            <v>1.0337308699971902E-4</v>
          </cell>
          <cell r="H584">
            <v>8.8523424421033566E-3</v>
          </cell>
          <cell r="I584">
            <v>7.4219819452665689E-2</v>
          </cell>
          <cell r="J584">
            <v>7.4141528389458186E-2</v>
          </cell>
          <cell r="K584">
            <v>6.5394339990430886E-2</v>
          </cell>
          <cell r="L584">
            <v>6.4283565007241458E-2</v>
          </cell>
          <cell r="M584">
            <v>6.3504031931220617E-2</v>
          </cell>
          <cell r="N584">
            <v>6.3671483975207541E-2</v>
          </cell>
          <cell r="O584">
            <v>6.2191611419386665E-2</v>
          </cell>
        </row>
        <row r="585">
          <cell r="A585" t="str">
            <v>ITOT-SWHCONBR2</v>
          </cell>
          <cell r="B585" t="str">
            <v>VAR_ncap</v>
          </cell>
          <cell r="C585" t="str">
            <v>-</v>
          </cell>
          <cell r="G585">
            <v>5.5438075985873199E-6</v>
          </cell>
          <cell r="H585">
            <v>4.7599195651754599E-4</v>
          </cell>
          <cell r="I585">
            <v>3.5567248268650298E-3</v>
          </cell>
          <cell r="J585">
            <v>2.7924280673612702E-7</v>
          </cell>
          <cell r="K585">
            <v>2.5083888398468201E-7</v>
          </cell>
          <cell r="L585">
            <v>2.9497213378278301E-3</v>
          </cell>
          <cell r="M585">
            <v>5.0413437086889597E-4</v>
          </cell>
          <cell r="N585">
            <v>9.4467499220161097E-4</v>
          </cell>
          <cell r="O585">
            <v>1.93442721701621E-3</v>
          </cell>
        </row>
        <row r="586">
          <cell r="A586" t="str">
            <v>ITOT-SWHCONBR2</v>
          </cell>
          <cell r="B586" t="str">
            <v>VAR_cap</v>
          </cell>
          <cell r="C586" t="str">
            <v>-</v>
          </cell>
          <cell r="G586">
            <v>5.5438075985873199E-6</v>
          </cell>
          <cell r="H586">
            <v>4.8153576411613398E-4</v>
          </cell>
          <cell r="I586">
            <v>4.0372058989964904E-3</v>
          </cell>
          <cell r="J586">
            <v>4.0329960261893203E-3</v>
          </cell>
          <cell r="K586">
            <v>3.5572549085557499E-3</v>
          </cell>
          <cell r="L586">
            <v>3.4967196947487699E-3</v>
          </cell>
          <cell r="M586">
            <v>3.4541065475807101E-3</v>
          </cell>
          <cell r="N586">
            <v>3.4634730831719801E-3</v>
          </cell>
          <cell r="O586">
            <v>3.38323658008671E-3</v>
          </cell>
        </row>
        <row r="587">
          <cell r="A587" t="str">
            <v>RHES-SHCONBR1</v>
          </cell>
          <cell r="B587" t="str">
            <v>VAR_fout</v>
          </cell>
          <cell r="C587" t="str">
            <v>RHES-SHCON</v>
          </cell>
          <cell r="D587">
            <v>0.56338415242308881</v>
          </cell>
          <cell r="E587">
            <v>1.1276485760446437</v>
          </cell>
          <cell r="F587">
            <v>1.1275849876023329</v>
          </cell>
          <cell r="G587">
            <v>1.1276607223206534</v>
          </cell>
          <cell r="H587">
            <v>4.3533483451252053</v>
          </cell>
          <cell r="I587">
            <v>6.4142162027985838</v>
          </cell>
          <cell r="J587">
            <v>6.4140936316004078</v>
          </cell>
          <cell r="K587">
            <v>6.4142106457013721</v>
          </cell>
          <cell r="L587">
            <v>6.4142212364585856</v>
          </cell>
          <cell r="M587">
            <v>6.4142261763839867</v>
          </cell>
          <cell r="N587">
            <v>6.3594314680745327</v>
          </cell>
          <cell r="O587">
            <v>4.0458209511343117</v>
          </cell>
        </row>
        <row r="588">
          <cell r="A588" t="str">
            <v>RHES-SHCONBR1</v>
          </cell>
          <cell r="B588" t="str">
            <v>VAR_fin</v>
          </cell>
          <cell r="C588" t="str">
            <v>CON</v>
          </cell>
          <cell r="D588">
            <v>0.56338415242308881</v>
          </cell>
          <cell r="E588">
            <v>1.1276485760446437</v>
          </cell>
          <cell r="F588">
            <v>1.1275849876023329</v>
          </cell>
          <cell r="G588">
            <v>1.1276607223206534</v>
          </cell>
          <cell r="H588">
            <v>4.3533483451252053</v>
          </cell>
          <cell r="I588">
            <v>6.4142162027985838</v>
          </cell>
          <cell r="J588">
            <v>6.4140936316004078</v>
          </cell>
          <cell r="K588">
            <v>6.4142106457013721</v>
          </cell>
          <cell r="L588">
            <v>6.4142212364585856</v>
          </cell>
          <cell r="M588">
            <v>6.4142261763839867</v>
          </cell>
          <cell r="N588">
            <v>6.3594314680745327</v>
          </cell>
          <cell r="O588">
            <v>4.0458209511343117</v>
          </cell>
        </row>
        <row r="589">
          <cell r="A589" t="str">
            <v>RHES-SHCONBR1</v>
          </cell>
          <cell r="B589" t="str">
            <v>VAR_ncap</v>
          </cell>
          <cell r="C589" t="str">
            <v>-</v>
          </cell>
          <cell r="D589">
            <v>4.5549596515525197E-2</v>
          </cell>
          <cell r="E589">
            <v>4.55495965444222E-2</v>
          </cell>
          <cell r="F589">
            <v>6.1998798957503401E-8</v>
          </cell>
          <cell r="G589">
            <v>5.7569701711493298E-6</v>
          </cell>
          <cell r="H589">
            <v>0.26059820483035101</v>
          </cell>
          <cell r="I589">
            <v>0.16649349695965199</v>
          </cell>
          <cell r="J589">
            <v>3.4988465114523601E-8</v>
          </cell>
          <cell r="K589">
            <v>4.4823204570185501E-2</v>
          </cell>
          <cell r="L589">
            <v>4.6287978001761397E-2</v>
          </cell>
          <cell r="M589">
            <v>1.5223046091210301E-7</v>
          </cell>
          <cell r="N589">
            <v>0.23606776301506299</v>
          </cell>
        </row>
        <row r="590">
          <cell r="A590" t="str">
            <v>RHES-SHCONBR1</v>
          </cell>
          <cell r="B590" t="str">
            <v>VAR_cap</v>
          </cell>
          <cell r="C590" t="str">
            <v>-</v>
          </cell>
          <cell r="D590">
            <v>4.5549596515525197E-2</v>
          </cell>
          <cell r="E590">
            <v>9.10991930599475E-2</v>
          </cell>
          <cell r="F590">
            <v>9.1099255058746401E-2</v>
          </cell>
          <cell r="G590">
            <v>9.1105012028917604E-2</v>
          </cell>
          <cell r="H590">
            <v>0.35170321685926798</v>
          </cell>
          <cell r="I590">
            <v>0.51819671381891996</v>
          </cell>
          <cell r="J590">
            <v>0.51819674880738498</v>
          </cell>
          <cell r="K590">
            <v>0.51822010650707795</v>
          </cell>
          <cell r="L590">
            <v>0.51820715052719901</v>
          </cell>
          <cell r="M590">
            <v>0.51820307158087597</v>
          </cell>
          <cell r="N590">
            <v>0.51376573308963702</v>
          </cell>
          <cell r="O590">
            <v>0.32717913280593602</v>
          </cell>
        </row>
        <row r="591">
          <cell r="A591" t="str">
            <v>ITOT-SWHCONBR3</v>
          </cell>
          <cell r="B591" t="str">
            <v>VAR_fout</v>
          </cell>
          <cell r="C591" t="str">
            <v>ITOT-ELS</v>
          </cell>
          <cell r="G591">
            <v>2.8886053607385997E-5</v>
          </cell>
          <cell r="H591">
            <v>1.0420823011332395E-4</v>
          </cell>
          <cell r="I591">
            <v>1.8375489823446389E-4</v>
          </cell>
          <cell r="J591">
            <v>1.7047902658671728E-4</v>
          </cell>
          <cell r="K591">
            <v>1.3679070661769564E-4</v>
          </cell>
          <cell r="L591">
            <v>1.5328029209986979E-4</v>
          </cell>
          <cell r="M591">
            <v>2.6736411887748205E-4</v>
          </cell>
          <cell r="N591">
            <v>2.3566976033076651E-4</v>
          </cell>
          <cell r="O591">
            <v>4.4326620027377472E-4</v>
          </cell>
        </row>
        <row r="592">
          <cell r="A592" t="str">
            <v>ITOT-SWHCONBR3</v>
          </cell>
          <cell r="B592" t="str">
            <v>VAR_fout</v>
          </cell>
          <cell r="C592" t="str">
            <v>ITOT-SWHC</v>
          </cell>
          <cell r="G592">
            <v>5.7326011991254093E-5</v>
          </cell>
          <cell r="H592">
            <v>2.068071440377126E-4</v>
          </cell>
          <cell r="I592">
            <v>3.6467201933555499E-4</v>
          </cell>
          <cell r="J592">
            <v>3.3832529895563921E-4</v>
          </cell>
          <cell r="K592">
            <v>2.7146891695351119E-4</v>
          </cell>
          <cell r="L592">
            <v>3.0419343474088442E-4</v>
          </cell>
          <cell r="M592">
            <v>5.3059926056782739E-4</v>
          </cell>
          <cell r="N592">
            <v>4.6770000811890316E-4</v>
          </cell>
          <cell r="O592">
            <v>8.7968691942448942E-4</v>
          </cell>
        </row>
        <row r="593">
          <cell r="A593" t="str">
            <v>ITOT-SWHCONBR3</v>
          </cell>
          <cell r="B593" t="str">
            <v>VAR_fin</v>
          </cell>
          <cell r="C593" t="str">
            <v>CON</v>
          </cell>
          <cell r="G593">
            <v>8.6212065598640107E-5</v>
          </cell>
          <cell r="H593">
            <v>3.110153741510368E-4</v>
          </cell>
          <cell r="I593">
            <v>5.4842691757001928E-4</v>
          </cell>
          <cell r="J593">
            <v>5.088043255423566E-4</v>
          </cell>
          <cell r="K593">
            <v>4.0825962357120672E-4</v>
          </cell>
          <cell r="L593">
            <v>4.5747372684075372E-4</v>
          </cell>
          <cell r="M593">
            <v>7.9796337944530922E-4</v>
          </cell>
          <cell r="N593">
            <v>7.0336976844966948E-4</v>
          </cell>
          <cell r="O593">
            <v>1.3229531196982636E-3</v>
          </cell>
        </row>
        <row r="594">
          <cell r="A594" t="str">
            <v>ITOT-SWHCONBR3</v>
          </cell>
          <cell r="B594" t="str">
            <v>VAR_ncap</v>
          </cell>
          <cell r="C594" t="str">
            <v>-</v>
          </cell>
          <cell r="G594">
            <v>4.6131278051441496E-6</v>
          </cell>
          <cell r="H594">
            <v>1.21742807642839E-5</v>
          </cell>
          <cell r="I594">
            <v>1.37585351510152E-5</v>
          </cell>
          <cell r="J594">
            <v>1.60711430903848E-6</v>
          </cell>
          <cell r="K594">
            <v>6.4699489943414197E-6</v>
          </cell>
          <cell r="L594">
            <v>1.47735308972794E-5</v>
          </cell>
          <cell r="M594">
            <v>2.14438972724589E-5</v>
          </cell>
          <cell r="N594">
            <v>5.3529548367637699E-6</v>
          </cell>
          <cell r="O594">
            <v>4.49045475495969E-5</v>
          </cell>
        </row>
        <row r="595">
          <cell r="A595" t="str">
            <v>ITOT-SWHCONBR3</v>
          </cell>
          <cell r="B595" t="str">
            <v>VAR_cap</v>
          </cell>
          <cell r="C595" t="str">
            <v>-</v>
          </cell>
          <cell r="G595">
            <v>4.6131278051441496E-6</v>
          </cell>
          <cell r="H595">
            <v>1.6787408569427999E-5</v>
          </cell>
          <cell r="I595">
            <v>2.96683106435654E-5</v>
          </cell>
          <cell r="J595">
            <v>2.7539930224337498E-5</v>
          </cell>
          <cell r="K595">
            <v>2.18355984543951E-5</v>
          </cell>
          <cell r="L595">
            <v>2.4751713933541501E-5</v>
          </cell>
          <cell r="M595">
            <v>4.2687377164079699E-5</v>
          </cell>
          <cell r="N595">
            <v>3.80329412666198E-5</v>
          </cell>
          <cell r="O595">
            <v>7.1701399658819599E-5</v>
          </cell>
        </row>
        <row r="596">
          <cell r="A596" t="str">
            <v>ITOT-ELCSPECADV</v>
          </cell>
          <cell r="B596" t="str">
            <v>VAR_fout</v>
          </cell>
          <cell r="C596" t="str">
            <v>ITOT-ELS</v>
          </cell>
          <cell r="G596">
            <v>1.5485973417582455E-4</v>
          </cell>
          <cell r="H596">
            <v>5.3288447814147635E-4</v>
          </cell>
          <cell r="I596">
            <v>1.2744404085642026E-3</v>
          </cell>
          <cell r="J596">
            <v>1.3001428547205908E-3</v>
          </cell>
          <cell r="K596">
            <v>1.3010261263569343E-3</v>
          </cell>
          <cell r="L596">
            <v>9.3676024085504741E-4</v>
          </cell>
          <cell r="M596">
            <v>1.0554462702099647E-3</v>
          </cell>
          <cell r="N596">
            <v>1.203207579028458E-3</v>
          </cell>
          <cell r="O596">
            <v>1.3637906316753576E-3</v>
          </cell>
        </row>
        <row r="597">
          <cell r="A597" t="str">
            <v>ITOT-ELCSPECADV</v>
          </cell>
          <cell r="B597" t="str">
            <v>VAR_fin</v>
          </cell>
          <cell r="C597" t="str">
            <v>ITOT_ELC</v>
          </cell>
          <cell r="G597">
            <v>1.3333883513230298E-4</v>
          </cell>
          <cell r="H597">
            <v>4.4738959689878774E-4</v>
          </cell>
          <cell r="I597">
            <v>1.0439436642753121E-3</v>
          </cell>
          <cell r="J597">
            <v>1.0067534956859901E-3</v>
          </cell>
          <cell r="K597">
            <v>9.5519826068551146E-4</v>
          </cell>
          <cell r="L597">
            <v>6.8775848126096577E-4</v>
          </cell>
          <cell r="M597">
            <v>7.7489638457497166E-4</v>
          </cell>
          <cell r="N597">
            <v>8.8338102014125046E-4</v>
          </cell>
          <cell r="O597">
            <v>1.0012792310045474E-3</v>
          </cell>
        </row>
        <row r="598">
          <cell r="A598" t="str">
            <v>ITOT-ELCSPECADV</v>
          </cell>
          <cell r="B598" t="str">
            <v>VAR_ncap</v>
          </cell>
          <cell r="C598" t="str">
            <v>-</v>
          </cell>
          <cell r="G598">
            <v>1.1809786746608601E-5</v>
          </cell>
          <cell r="H598">
            <v>1.9354323796766199E-5</v>
          </cell>
          <cell r="I598">
            <v>3.8547058935252297E-5</v>
          </cell>
          <cell r="J598">
            <v>1.2077532181628201E-6</v>
          </cell>
          <cell r="K598">
            <v>4.9193072772672703E-7</v>
          </cell>
          <cell r="L598">
            <v>2.7113496568050498E-7</v>
          </cell>
          <cell r="M598">
            <v>1.94321305518133E-5</v>
          </cell>
          <cell r="N598">
            <v>4.5420504908053202E-5</v>
          </cell>
          <cell r="O598">
            <v>1.7246535137393E-5</v>
          </cell>
        </row>
        <row r="599">
          <cell r="A599" t="str">
            <v>ITOT-ELCSPECADV</v>
          </cell>
          <cell r="B599" t="str">
            <v>VAR_cap</v>
          </cell>
          <cell r="C599" t="str">
            <v>-</v>
          </cell>
          <cell r="G599">
            <v>1.1809786746608601E-5</v>
          </cell>
          <cell r="H599">
            <v>3.1142700879063629E-5</v>
          </cell>
          <cell r="I599">
            <v>6.9636226442466539E-5</v>
          </cell>
          <cell r="J599">
            <v>7.0740980282019191E-5</v>
          </cell>
          <cell r="K599">
            <v>7.0936947133994077E-5</v>
          </cell>
          <cell r="L599">
            <v>5.8786390504348851E-5</v>
          </cell>
          <cell r="M599">
            <v>5.9238658836628548E-5</v>
          </cell>
          <cell r="N599">
            <v>6.6115806750918307E-5</v>
          </cell>
          <cell r="O599">
            <v>8.2399069697040763E-5</v>
          </cell>
        </row>
        <row r="600">
          <cell r="A600" t="str">
            <v>RHES-SHELCBR</v>
          </cell>
          <cell r="B600" t="str">
            <v>VAR_fout</v>
          </cell>
          <cell r="C600" t="str">
            <v>RHES-SHAELCB</v>
          </cell>
          <cell r="D600">
            <v>4.2799767725611142</v>
          </cell>
          <cell r="E600">
            <v>3.7483782161618917</v>
          </cell>
          <cell r="F600">
            <v>3.6775126304074219</v>
          </cell>
          <cell r="G600">
            <v>2.8607912611531736</v>
          </cell>
          <cell r="H600">
            <v>1.2391892801516733</v>
          </cell>
          <cell r="I600">
            <v>0.75715556449993016</v>
          </cell>
          <cell r="J600">
            <v>0.4904981064369982</v>
          </cell>
          <cell r="K600">
            <v>1.8514892838677954</v>
          </cell>
          <cell r="L600">
            <v>1.7257220123101567</v>
          </cell>
          <cell r="M600">
            <v>1.2344263365153294</v>
          </cell>
          <cell r="N600">
            <v>1.6595119999668113</v>
          </cell>
          <cell r="O600">
            <v>0.66661981533034353</v>
          </cell>
        </row>
        <row r="601">
          <cell r="A601" t="str">
            <v>RHES-SHELCBR</v>
          </cell>
          <cell r="B601" t="str">
            <v>VAR_fin</v>
          </cell>
          <cell r="C601" t="str">
            <v>RHES_ELC</v>
          </cell>
          <cell r="D601">
            <v>4.5052387079590712</v>
          </cell>
          <cell r="E601">
            <v>3.9456612801704112</v>
          </cell>
          <cell r="F601">
            <v>3.8710659267446532</v>
          </cell>
          <cell r="G601">
            <v>3.0113592222664956</v>
          </cell>
          <cell r="H601">
            <v>1.3044097685807079</v>
          </cell>
          <cell r="I601">
            <v>0.7970058573683475</v>
          </cell>
          <cell r="J601">
            <v>0.51631379624947249</v>
          </cell>
          <cell r="K601">
            <v>1.9489360882818911</v>
          </cell>
          <cell r="L601">
            <v>1.8165494866422705</v>
          </cell>
          <cell r="M601">
            <v>1.2993961437003463</v>
          </cell>
          <cell r="N601">
            <v>1.7468547368071701</v>
          </cell>
          <cell r="O601">
            <v>0.70170506876878358</v>
          </cell>
        </row>
        <row r="602">
          <cell r="A602" t="str">
            <v>RHES-SHELCBR</v>
          </cell>
          <cell r="B602" t="str">
            <v>VAR_ncap</v>
          </cell>
          <cell r="C602" t="str">
            <v>-</v>
          </cell>
          <cell r="D602">
            <v>4.0246593414403897E-8</v>
          </cell>
          <cell r="E602">
            <v>1.14195429151622E-7</v>
          </cell>
          <cell r="F602">
            <v>1.36586579205152E-7</v>
          </cell>
          <cell r="G602">
            <v>1.85790599665424E-7</v>
          </cell>
          <cell r="H602">
            <v>1.2088500046490499E-2</v>
          </cell>
          <cell r="I602">
            <v>5.6085451295126099E-2</v>
          </cell>
          <cell r="J602">
            <v>2.8881273933478701E-7</v>
          </cell>
          <cell r="K602">
            <v>0.12518914272046999</v>
          </cell>
          <cell r="L602">
            <v>2.1663383452737401E-2</v>
          </cell>
          <cell r="M602">
            <v>1.1850316887200501E-6</v>
          </cell>
          <cell r="N602">
            <v>0.117771725984533</v>
          </cell>
          <cell r="O602">
            <v>3.4975922115006598E-7</v>
          </cell>
        </row>
        <row r="603">
          <cell r="A603" t="str">
            <v>RHES-SHELCBR</v>
          </cell>
          <cell r="B603" t="str">
            <v>VAR_cap</v>
          </cell>
          <cell r="C603" t="str">
            <v>-</v>
          </cell>
          <cell r="D603">
            <v>0.34576934012292637</v>
          </cell>
          <cell r="E603">
            <v>0.34576933377752361</v>
          </cell>
          <cell r="F603">
            <v>0.34576933515996949</v>
          </cell>
          <cell r="G603">
            <v>0.34576931781414327</v>
          </cell>
          <cell r="H603">
            <v>0.10175845557861884</v>
          </cell>
          <cell r="I603">
            <v>6.8174000655537373E-2</v>
          </cell>
          <cell r="J603">
            <v>6.8173187934035054E-2</v>
          </cell>
          <cell r="K603">
            <v>0.18127464192919529</v>
          </cell>
          <cell r="L603">
            <v>0.15547027359857055</v>
          </cell>
          <cell r="M603">
            <v>0.14685302584597504</v>
          </cell>
          <cell r="N603">
            <v>0.15474213971971088</v>
          </cell>
          <cell r="O603">
            <v>0.11777242721370207</v>
          </cell>
        </row>
        <row r="604">
          <cell r="A604" t="str">
            <v>RHSA-WHELCBR</v>
          </cell>
          <cell r="B604" t="str">
            <v>VAR_fout</v>
          </cell>
          <cell r="C604" t="str">
            <v>RHSA-WHAELCB</v>
          </cell>
          <cell r="D604">
            <v>6.64469618497517</v>
          </cell>
          <cell r="E604">
            <v>6.968708555844815</v>
          </cell>
          <cell r="F604">
            <v>5.9470825060299752</v>
          </cell>
          <cell r="G604">
            <v>4.5965616060425685</v>
          </cell>
          <cell r="H604">
            <v>2.1424152741469498</v>
          </cell>
          <cell r="I604">
            <v>1.3314812991354625</v>
          </cell>
          <cell r="J604">
            <v>0.9065150435141115</v>
          </cell>
          <cell r="K604">
            <v>2.9316521910704441</v>
          </cell>
          <cell r="L604">
            <v>3.7600010797827514</v>
          </cell>
          <cell r="M604">
            <v>3.1516125971917015</v>
          </cell>
          <cell r="N604">
            <v>2.6128806019050916</v>
          </cell>
          <cell r="O604">
            <v>0.83386991779992659</v>
          </cell>
        </row>
        <row r="605">
          <cell r="A605" t="str">
            <v>RHSA-WHELCBR</v>
          </cell>
          <cell r="B605" t="str">
            <v>VAR_fin</v>
          </cell>
          <cell r="C605" t="str">
            <v>RHSA_ELC</v>
          </cell>
          <cell r="D605">
            <v>8.411007829082493</v>
          </cell>
          <cell r="E605">
            <v>8.7988744391980038</v>
          </cell>
          <cell r="F605">
            <v>7.4806069258238672</v>
          </cell>
          <cell r="G605">
            <v>5.745702007553211</v>
          </cell>
          <cell r="H605">
            <v>2.661385433722923</v>
          </cell>
          <cell r="I605">
            <v>1.6438040730067434</v>
          </cell>
          <cell r="J605">
            <v>1.1122883969498298</v>
          </cell>
          <cell r="K605">
            <v>3.5751855988663914</v>
          </cell>
          <cell r="L605">
            <v>4.5853671704667667</v>
          </cell>
          <cell r="M605">
            <v>3.843429996575245</v>
          </cell>
          <cell r="N605">
            <v>3.1864397584208444</v>
          </cell>
          <cell r="O605">
            <v>1.0169145339023482</v>
          </cell>
        </row>
        <row r="606">
          <cell r="A606" t="str">
            <v>RHSA-WHELCBR</v>
          </cell>
          <cell r="B606" t="str">
            <v>VAR_ncap</v>
          </cell>
          <cell r="C606" t="str">
            <v>-</v>
          </cell>
          <cell r="D606">
            <v>1.1054599675604499E-6</v>
          </cell>
          <cell r="E606">
            <v>3.5232629950396499E-2</v>
          </cell>
          <cell r="F606">
            <v>1.73108097190344E-7</v>
          </cell>
          <cell r="G606">
            <v>3.6249607835872802E-7</v>
          </cell>
          <cell r="H606">
            <v>7.4440910307637304E-2</v>
          </cell>
          <cell r="I606">
            <v>3.75962319250241E-2</v>
          </cell>
          <cell r="J606">
            <v>4.2740203830470301E-7</v>
          </cell>
          <cell r="K606">
            <v>0.182499319745351</v>
          </cell>
          <cell r="L606">
            <v>7.8503397777991493E-2</v>
          </cell>
          <cell r="M606">
            <v>2.4830740175285098E-5</v>
          </cell>
          <cell r="N606">
            <v>0.101502904249679</v>
          </cell>
          <cell r="O606">
            <v>9.2866609833838103E-7</v>
          </cell>
        </row>
        <row r="607">
          <cell r="A607" t="str">
            <v>RHSA-WHELCBR</v>
          </cell>
          <cell r="B607" t="str">
            <v>VAR_cap</v>
          </cell>
          <cell r="C607" t="str">
            <v>-</v>
          </cell>
          <cell r="D607">
            <v>0.43756969423364456</v>
          </cell>
          <cell r="E607">
            <v>0.47280227550284676</v>
          </cell>
          <cell r="F607">
            <v>0.47280189541141249</v>
          </cell>
          <cell r="G607">
            <v>0.47280167111795274</v>
          </cell>
          <cell r="H607">
            <v>0.20596865980352552</v>
          </cell>
          <cell r="I607">
            <v>0.11203728530860008</v>
          </cell>
          <cell r="J607">
            <v>0.10876944295134634</v>
          </cell>
          <cell r="K607">
            <v>0.22009545773648415</v>
          </cell>
          <cell r="L607">
            <v>0.26677939632110254</v>
          </cell>
          <cell r="M607">
            <v>0.26102696920515706</v>
          </cell>
          <cell r="N607">
            <v>0.18746849883046784</v>
          </cell>
          <cell r="O607">
            <v>0.10152747668634472</v>
          </cell>
        </row>
        <row r="608">
          <cell r="A608" t="str">
            <v>ITOT-SWHLTHDH</v>
          </cell>
          <cell r="B608" t="str">
            <v>VAR_fout</v>
          </cell>
          <cell r="C608" t="str">
            <v>ITOT-SWH</v>
          </cell>
          <cell r="D608">
            <v>6.5822738378586099</v>
          </cell>
          <cell r="E608">
            <v>7.067848807311087</v>
          </cell>
          <cell r="F608">
            <v>6.8712650879107553</v>
          </cell>
          <cell r="G608">
            <v>6.6690083059251002</v>
          </cell>
          <cell r="H608">
            <v>6.7384796678263612</v>
          </cell>
          <cell r="I608">
            <v>6.8526099587252549</v>
          </cell>
          <cell r="J608">
            <v>8.4238654688305132</v>
          </cell>
          <cell r="K608">
            <v>8.8064695316048649</v>
          </cell>
          <cell r="L608">
            <v>8.7402769370791979</v>
          </cell>
          <cell r="M608">
            <v>8.2356218070709577</v>
          </cell>
          <cell r="N608">
            <v>6.9757823692400756</v>
          </cell>
          <cell r="O608">
            <v>6.954848027093858</v>
          </cell>
        </row>
        <row r="609">
          <cell r="A609" t="str">
            <v>ITOT-SWHLTHDH</v>
          </cell>
          <cell r="B609" t="str">
            <v>VAR_fin</v>
          </cell>
          <cell r="C609" t="str">
            <v>ITOT_LTH_DH</v>
          </cell>
          <cell r="D609">
            <v>7.1200030826258969</v>
          </cell>
          <cell r="E609">
            <v>7.6289063154759793</v>
          </cell>
          <cell r="F609">
            <v>7.3930159769650308</v>
          </cell>
          <cell r="G609">
            <v>7.1373866641769217</v>
          </cell>
          <cell r="H609">
            <v>7.1737312823850239</v>
          </cell>
          <cell r="I609">
            <v>7.25698913225024</v>
          </cell>
          <cell r="J609">
            <v>8.8940152086612034</v>
          </cell>
          <cell r="K609">
            <v>9.269967928005121</v>
          </cell>
          <cell r="L609">
            <v>9.2002915127149478</v>
          </cell>
          <cell r="M609">
            <v>8.6690755863904858</v>
          </cell>
          <cell r="N609">
            <v>7.3429288097264029</v>
          </cell>
          <cell r="O609">
            <v>7.3208926600987958</v>
          </cell>
        </row>
        <row r="610">
          <cell r="A610" t="str">
            <v>ITOT-SWHLTHDH</v>
          </cell>
          <cell r="B610" t="str">
            <v>VAR_fin</v>
          </cell>
          <cell r="C610" t="str">
            <v>ITOTLTHDHC</v>
          </cell>
          <cell r="D610">
            <v>6.5822738378586099</v>
          </cell>
          <cell r="E610">
            <v>7.067848807311087</v>
          </cell>
          <cell r="F610">
            <v>6.8712650879107553</v>
          </cell>
          <cell r="G610">
            <v>6.6690083059251002</v>
          </cell>
          <cell r="H610">
            <v>6.7384796678263612</v>
          </cell>
          <cell r="I610">
            <v>6.8526099587252549</v>
          </cell>
          <cell r="J610">
            <v>8.4238654688305132</v>
          </cell>
          <cell r="K610">
            <v>8.8064695316048649</v>
          </cell>
          <cell r="L610">
            <v>8.7402769370791979</v>
          </cell>
          <cell r="M610">
            <v>8.2356218070709577</v>
          </cell>
          <cell r="N610">
            <v>6.9757823692400756</v>
          </cell>
          <cell r="O610">
            <v>6.954848027093858</v>
          </cell>
        </row>
        <row r="611">
          <cell r="A611" t="str">
            <v>ITOT-SWHLTHDH</v>
          </cell>
          <cell r="B611" t="str">
            <v>VAR_ncap</v>
          </cell>
          <cell r="C611" t="str">
            <v>-</v>
          </cell>
          <cell r="E611">
            <v>1.1917722340367601E-2</v>
          </cell>
          <cell r="F611">
            <v>6.6036948232432502E-2</v>
          </cell>
          <cell r="G611">
            <v>1.28462425819173E-2</v>
          </cell>
          <cell r="H611">
            <v>0.280085649266412</v>
          </cell>
          <cell r="I611">
            <v>0.27448350629713703</v>
          </cell>
          <cell r="J611">
            <v>0.24702993510778101</v>
          </cell>
          <cell r="K611">
            <v>0.29460553858813299</v>
          </cell>
          <cell r="L611">
            <v>0.28653393069432198</v>
          </cell>
          <cell r="M611">
            <v>0.24938842010596299</v>
          </cell>
          <cell r="N611">
            <v>0.221389596532762</v>
          </cell>
          <cell r="O611">
            <v>0.248586072411039</v>
          </cell>
        </row>
        <row r="612">
          <cell r="A612" t="str">
            <v>ITOT-SWHLTHDH</v>
          </cell>
          <cell r="B612" t="str">
            <v>VAR_cap</v>
          </cell>
          <cell r="C612" t="str">
            <v>-</v>
          </cell>
          <cell r="D612">
            <v>0.79547229253225304</v>
          </cell>
          <cell r="E612">
            <v>0.59261999101260865</v>
          </cell>
          <cell r="F612">
            <v>0.65126033911785819</v>
          </cell>
          <cell r="G612">
            <v>0.48468659484258042</v>
          </cell>
          <cell r="H612">
            <v>0.42801528937702099</v>
          </cell>
          <cell r="I612">
            <v>0.55905824280663918</v>
          </cell>
          <cell r="J612">
            <v>0.7816116478835019</v>
          </cell>
          <cell r="K612">
            <v>0.77902238455963579</v>
          </cell>
          <cell r="L612">
            <v>0.79546698376394753</v>
          </cell>
          <cell r="M612">
            <v>0.79544679062629609</v>
          </cell>
          <cell r="N612">
            <v>0.66162087255240976</v>
          </cell>
          <cell r="O612">
            <v>0.67826652022418543</v>
          </cell>
        </row>
        <row r="613">
          <cell r="A613" t="str">
            <v>RHES-SHCONBR2</v>
          </cell>
          <cell r="B613" t="str">
            <v>VAR_fout</v>
          </cell>
          <cell r="C613" t="str">
            <v>RHES-SHCON</v>
          </cell>
          <cell r="D613">
            <v>0.4100290788260772</v>
          </cell>
          <cell r="E613">
            <v>0.82066808324222973</v>
          </cell>
          <cell r="F613">
            <v>0.82060960546013939</v>
          </cell>
          <cell r="G613">
            <v>0.82062756189590702</v>
          </cell>
          <cell r="H613">
            <v>2.0641878161097633</v>
          </cell>
          <cell r="I613">
            <v>3.5640391308045598</v>
          </cell>
          <cell r="J613">
            <v>3.5639716378145021</v>
          </cell>
          <cell r="K613">
            <v>3.9226896142050123</v>
          </cell>
          <cell r="L613">
            <v>4.6680539962997436</v>
          </cell>
          <cell r="M613">
            <v>4.6680599644884211</v>
          </cell>
          <cell r="N613">
            <v>4.0598378938291768</v>
          </cell>
          <cell r="O613">
            <v>2.5719906863897797</v>
          </cell>
        </row>
        <row r="614">
          <cell r="A614" t="str">
            <v>RHES-SHCONBR2</v>
          </cell>
          <cell r="B614" t="str">
            <v>VAR_fin</v>
          </cell>
          <cell r="C614" t="str">
            <v>CON</v>
          </cell>
          <cell r="D614">
            <v>0.4100290788260772</v>
          </cell>
          <cell r="E614">
            <v>0.82066808324222973</v>
          </cell>
          <cell r="F614">
            <v>0.82060960546013939</v>
          </cell>
          <cell r="G614">
            <v>0.82062756189590702</v>
          </cell>
          <cell r="H614">
            <v>2.0641878161097633</v>
          </cell>
          <cell r="I614">
            <v>3.5640391308045598</v>
          </cell>
          <cell r="J614">
            <v>3.5639716378145021</v>
          </cell>
          <cell r="K614">
            <v>3.9226896142050123</v>
          </cell>
          <cell r="L614">
            <v>4.6680539962997436</v>
          </cell>
          <cell r="M614">
            <v>4.6680599644884211</v>
          </cell>
          <cell r="N614">
            <v>4.0598378938291768</v>
          </cell>
          <cell r="O614">
            <v>2.5719906863897797</v>
          </cell>
        </row>
        <row r="615">
          <cell r="A615" t="str">
            <v>RHES-SHCONBR2</v>
          </cell>
          <cell r="B615" t="str">
            <v>VAR_ncap</v>
          </cell>
          <cell r="C615" t="str">
            <v>-</v>
          </cell>
          <cell r="D615">
            <v>3.31494726941104E-2</v>
          </cell>
          <cell r="E615">
            <v>3.3149472762489203E-2</v>
          </cell>
          <cell r="F615">
            <v>4.7206410573971003E-8</v>
          </cell>
          <cell r="G615">
            <v>9.766871855412999E-7</v>
          </cell>
          <cell r="H615">
            <v>0.10046591406661599</v>
          </cell>
          <cell r="I615">
            <v>0.121168333637986</v>
          </cell>
          <cell r="J615">
            <v>3.3608352972444697E-8</v>
          </cell>
          <cell r="K615">
            <v>6.1593111871303001E-2</v>
          </cell>
          <cell r="L615">
            <v>9.3903859830379494E-2</v>
          </cell>
          <cell r="M615">
            <v>1.42105642470681E-7</v>
          </cell>
          <cell r="N615">
            <v>5.2495461215141599E-2</v>
          </cell>
        </row>
        <row r="616">
          <cell r="A616" t="str">
            <v>RHES-SHCONBR2</v>
          </cell>
          <cell r="B616" t="str">
            <v>VAR_cap</v>
          </cell>
          <cell r="C616" t="str">
            <v>-</v>
          </cell>
          <cell r="D616">
            <v>3.31494726941104E-2</v>
          </cell>
          <cell r="E616">
            <v>6.6298945456599603E-2</v>
          </cell>
          <cell r="F616">
            <v>6.6298992663010203E-2</v>
          </cell>
          <cell r="G616">
            <v>6.6299969350195706E-2</v>
          </cell>
          <cell r="H616">
            <v>0.16676588341681101</v>
          </cell>
          <cell r="I616">
            <v>0.28793421705479699</v>
          </cell>
          <cell r="J616">
            <v>0.28793425066314998</v>
          </cell>
          <cell r="K616">
            <v>0.316923532537215</v>
          </cell>
          <cell r="L616">
            <v>0.37713198198348302</v>
          </cell>
          <cell r="M616">
            <v>0.37713139512027899</v>
          </cell>
          <cell r="N616">
            <v>0.32798675922384901</v>
          </cell>
          <cell r="O616">
            <v>0.20799260863082</v>
          </cell>
        </row>
        <row r="617">
          <cell r="A617" t="str">
            <v>ITOT-SWHCONBR4</v>
          </cell>
          <cell r="B617" t="str">
            <v>VAR_fout</v>
          </cell>
          <cell r="C617" t="str">
            <v>ITOT-ELS</v>
          </cell>
          <cell r="H617">
            <v>4.1478422052425952E-5</v>
          </cell>
          <cell r="I617">
            <v>4.2172194409681918E-5</v>
          </cell>
          <cell r="J617">
            <v>4.2349512436524234E-5</v>
          </cell>
          <cell r="K617">
            <v>9.3504232688471496E-5</v>
          </cell>
          <cell r="L617">
            <v>9.2697961999351541E-5</v>
          </cell>
          <cell r="M617">
            <v>9.9070093439314945E-5</v>
          </cell>
          <cell r="N617">
            <v>9.8716451156922525E-5</v>
          </cell>
          <cell r="O617">
            <v>1.3202770027040376E-4</v>
          </cell>
        </row>
        <row r="618">
          <cell r="A618" t="str">
            <v>ITOT-SWHCONBR4</v>
          </cell>
          <cell r="B618" t="str">
            <v>VAR_fout</v>
          </cell>
          <cell r="C618" t="str">
            <v>ITOT-SWHC</v>
          </cell>
          <cell r="H618">
            <v>4.4574945677857927E-4</v>
          </cell>
          <cell r="I618">
            <v>4.5320510808045245E-4</v>
          </cell>
          <cell r="J618">
            <v>4.5511066307099974E-4</v>
          </cell>
          <cell r="K618">
            <v>1.0048468303520315E-3</v>
          </cell>
          <cell r="L618">
            <v>9.9618221140299209E-4</v>
          </cell>
          <cell r="M618">
            <v>1.0646605668306742E-3</v>
          </cell>
          <cell r="N618">
            <v>1.0608601364509656E-3</v>
          </cell>
          <cell r="O618">
            <v>1.4188407553419799E-3</v>
          </cell>
        </row>
        <row r="619">
          <cell r="A619" t="str">
            <v>ITOT-SWHCONBR4</v>
          </cell>
          <cell r="B619" t="str">
            <v>VAR_fin</v>
          </cell>
          <cell r="C619" t="str">
            <v>CON</v>
          </cell>
          <cell r="H619">
            <v>4.8722787883100484E-4</v>
          </cell>
          <cell r="I619">
            <v>4.9537730249013458E-4</v>
          </cell>
          <cell r="J619">
            <v>4.974601755075239E-4</v>
          </cell>
          <cell r="K619">
            <v>1.098351063040503E-3</v>
          </cell>
          <cell r="L619">
            <v>1.0888801734023437E-3</v>
          </cell>
          <cell r="M619">
            <v>1.1637306602699886E-3</v>
          </cell>
          <cell r="N619">
            <v>1.1595765876078882E-3</v>
          </cell>
          <cell r="O619">
            <v>1.5508684556123844E-3</v>
          </cell>
        </row>
        <row r="620">
          <cell r="A620" t="str">
            <v>ITOT-SWHCONBR4</v>
          </cell>
          <cell r="B620" t="str">
            <v>VAR_ncap</v>
          </cell>
          <cell r="C620" t="str">
            <v>-</v>
          </cell>
          <cell r="H620">
            <v>2.6195638650421199E-5</v>
          </cell>
          <cell r="I620">
            <v>3.5567851728631099E-7</v>
          </cell>
          <cell r="J620">
            <v>1.5891460117121601E-7</v>
          </cell>
          <cell r="K620">
            <v>5.8519147634898799E-5</v>
          </cell>
          <cell r="L620">
            <v>3.5337241603073101E-7</v>
          </cell>
          <cell r="M620">
            <v>3.7554155917067999E-6</v>
          </cell>
          <cell r="N620">
            <v>4.8510568378219302E-5</v>
          </cell>
          <cell r="O620">
            <v>3.1375886131466101E-5</v>
          </cell>
        </row>
        <row r="621">
          <cell r="A621" t="str">
            <v>ITOT-SWHCONBR4</v>
          </cell>
          <cell r="B621" t="str">
            <v>VAR_cap</v>
          </cell>
          <cell r="C621" t="str">
            <v>-</v>
          </cell>
          <cell r="H621">
            <v>2.6195638650421199E-5</v>
          </cell>
          <cell r="I621">
            <v>2.65513171677075E-5</v>
          </cell>
          <cell r="J621">
            <v>2.67102317688787E-5</v>
          </cell>
          <cell r="K621">
            <v>5.90337407533563E-5</v>
          </cell>
          <cell r="L621">
            <v>5.9065030648525599E-5</v>
          </cell>
          <cell r="M621">
            <v>6.2627935642636294E-5</v>
          </cell>
          <cell r="N621">
            <v>6.2872356468976899E-5</v>
          </cell>
          <cell r="O621">
            <v>8.3641870101392203E-5</v>
          </cell>
        </row>
        <row r="622">
          <cell r="A622" t="str">
            <v>D-ITOT_NKEV_GAS_ELC_CHP</v>
          </cell>
          <cell r="B622" t="str">
            <v>VAR_fout</v>
          </cell>
          <cell r="C622" t="str">
            <v>ITOT_ELC</v>
          </cell>
          <cell r="D622">
            <v>0.66892355258346203</v>
          </cell>
          <cell r="E622">
            <v>7.711663558526001E-2</v>
          </cell>
          <cell r="F622">
            <v>4.8874322642684605E-2</v>
          </cell>
          <cell r="G622">
            <v>0.4197652873830538</v>
          </cell>
          <cell r="H622">
            <v>6.3386569361747899E-2</v>
          </cell>
          <cell r="I622">
            <v>0.37417345276459307</v>
          </cell>
          <cell r="J622">
            <v>0.33605911923352216</v>
          </cell>
          <cell r="K622">
            <v>8.0775913003438171E-2</v>
          </cell>
          <cell r="L622">
            <v>0.66713758781639343</v>
          </cell>
          <cell r="M622">
            <v>0.63871607613143511</v>
          </cell>
          <cell r="N622">
            <v>0.66251497796981906</v>
          </cell>
          <cell r="O622">
            <v>0.66066225689856628</v>
          </cell>
        </row>
        <row r="623">
          <cell r="A623" t="str">
            <v>D-ITOT_NKEV_GAS_ELC_CHP</v>
          </cell>
          <cell r="B623" t="str">
            <v>VAR_fout</v>
          </cell>
          <cell r="C623" t="str">
            <v>ELC5</v>
          </cell>
          <cell r="D623">
            <v>1.0387570320217259E-3</v>
          </cell>
          <cell r="E623">
            <v>6.0719781282467678E-4</v>
          </cell>
          <cell r="F623">
            <v>6.1851457138053102E-4</v>
          </cell>
          <cell r="G623">
            <v>2.6003341437023843E-4</v>
          </cell>
          <cell r="H623">
            <v>0.29406293014619367</v>
          </cell>
          <cell r="I623">
            <v>3.6252388821216611E-3</v>
          </cell>
          <cell r="J623">
            <v>6.7548190855708817E-2</v>
          </cell>
          <cell r="K623">
            <v>1.6561665598059285E-3</v>
          </cell>
          <cell r="L623">
            <v>2.8341582296572561E-3</v>
          </cell>
          <cell r="M623">
            <v>3.5242223540442111E-3</v>
          </cell>
          <cell r="N623">
            <v>7.457491174341857E-3</v>
          </cell>
          <cell r="O623">
            <v>9.3133062759769847E-3</v>
          </cell>
        </row>
        <row r="624">
          <cell r="A624" t="str">
            <v>D-ITOT_NKEV_GAS_ELC_CHP</v>
          </cell>
          <cell r="B624" t="str">
            <v>VAR_fin</v>
          </cell>
          <cell r="C624" t="str">
            <v>ITOT_NKEV_GAS_ELC_CHP</v>
          </cell>
          <cell r="D624">
            <v>0.66996230961548298</v>
          </cell>
          <cell r="E624">
            <v>7.7723833398084641E-2</v>
          </cell>
          <cell r="F624">
            <v>4.9490673994874751E-2</v>
          </cell>
          <cell r="G624">
            <v>0.42002420180204397</v>
          </cell>
          <cell r="H624">
            <v>0.35744949950794103</v>
          </cell>
          <cell r="I624">
            <v>0.37779869164671476</v>
          </cell>
          <cell r="J624">
            <v>0.4036073100892309</v>
          </cell>
          <cell r="K624">
            <v>8.2432079563244193E-2</v>
          </cell>
          <cell r="L624">
            <v>0.66997174604605081</v>
          </cell>
          <cell r="M624">
            <v>0.64224029848547948</v>
          </cell>
          <cell r="N624">
            <v>0.6699724691441602</v>
          </cell>
          <cell r="O624">
            <v>0.66997556317454321</v>
          </cell>
        </row>
        <row r="625">
          <cell r="A625" t="str">
            <v>SCOM-SHELCBR</v>
          </cell>
          <cell r="B625" t="str">
            <v>VAR_fout</v>
          </cell>
          <cell r="C625" t="str">
            <v>SCOM-SHAELCB</v>
          </cell>
          <cell r="D625">
            <v>2.3940355685549561</v>
          </cell>
          <cell r="E625">
            <v>1.5198085083086151E-4</v>
          </cell>
          <cell r="F625">
            <v>1.9474307946474432</v>
          </cell>
          <cell r="G625">
            <v>1.690464934381928</v>
          </cell>
          <cell r="H625">
            <v>1.4372598765225659</v>
          </cell>
          <cell r="I625">
            <v>1.1819151221905946</v>
          </cell>
          <cell r="J625">
            <v>0.9492353171755753</v>
          </cell>
          <cell r="K625">
            <v>1.7314799135493888</v>
          </cell>
          <cell r="L625">
            <v>1.7084780182429191</v>
          </cell>
          <cell r="M625">
            <v>1.7193619544152396</v>
          </cell>
          <cell r="N625">
            <v>1.7199439236256682</v>
          </cell>
          <cell r="O625">
            <v>0.86125002810822271</v>
          </cell>
        </row>
        <row r="626">
          <cell r="A626" t="str">
            <v>SCOM-SHELCBR</v>
          </cell>
          <cell r="B626" t="str">
            <v>VAR_fin</v>
          </cell>
          <cell r="C626" t="str">
            <v>SCOM_ELC</v>
          </cell>
          <cell r="D626">
            <v>2.6236006230739268</v>
          </cell>
          <cell r="E626">
            <v>1.660992905255317E-4</v>
          </cell>
          <cell r="F626">
            <v>2.1196525656026597</v>
          </cell>
          <cell r="G626">
            <v>1.8275296587912742</v>
          </cell>
          <cell r="H626">
            <v>1.5433663103598032</v>
          </cell>
          <cell r="I626">
            <v>1.2607094636699687</v>
          </cell>
          <cell r="J626">
            <v>1.0058122566098819</v>
          </cell>
          <cell r="K626">
            <v>1.8226104353151473</v>
          </cell>
          <cell r="L626">
            <v>1.7983979139399144</v>
          </cell>
          <cell r="M626">
            <v>1.809854688858147</v>
          </cell>
          <cell r="N626">
            <v>1.8104672880270207</v>
          </cell>
          <cell r="O626">
            <v>0.90657897695602385</v>
          </cell>
        </row>
        <row r="627">
          <cell r="A627" t="str">
            <v>SCOM-SHELCBR</v>
          </cell>
          <cell r="B627" t="str">
            <v>VAR_ncap</v>
          </cell>
          <cell r="C627" t="str">
            <v>-</v>
          </cell>
          <cell r="D627">
            <v>2.21054530847743E-7</v>
          </cell>
          <cell r="E627">
            <v>2.8149054144636902E-7</v>
          </cell>
          <cell r="F627">
            <v>0.15134365915270401</v>
          </cell>
          <cell r="G627">
            <v>1.8090247302353299E-2</v>
          </cell>
          <cell r="H627">
            <v>2.9047209631001898E-6</v>
          </cell>
          <cell r="I627">
            <v>0.10142226186009699</v>
          </cell>
          <cell r="J627">
            <v>3.2574977742283699E-5</v>
          </cell>
          <cell r="K627">
            <v>7.4532044096376301E-2</v>
          </cell>
          <cell r="L627">
            <v>9.5550609424334604E-2</v>
          </cell>
          <cell r="M627">
            <v>2.40049377214318E-2</v>
          </cell>
          <cell r="N627">
            <v>8.4491468344071202E-2</v>
          </cell>
          <cell r="O627">
            <v>7.1558857429844697E-6</v>
          </cell>
        </row>
        <row r="628">
          <cell r="A628" t="str">
            <v>SCOM-SHELCBR</v>
          </cell>
          <cell r="B628" t="str">
            <v>VAR_cap</v>
          </cell>
          <cell r="C628" t="str">
            <v>-</v>
          </cell>
          <cell r="D628">
            <v>0.18498826940597285</v>
          </cell>
          <cell r="E628">
            <v>2.094118410131407E-5</v>
          </cell>
          <cell r="F628">
            <v>0.15136449403089197</v>
          </cell>
          <cell r="G628">
            <v>0.16945451878718995</v>
          </cell>
          <cell r="H628">
            <v>0.16944002678899409</v>
          </cell>
          <cell r="I628">
            <v>0.14785379875220475</v>
          </cell>
          <cell r="J628">
            <v>0.10145696366754392</v>
          </cell>
          <cell r="K628">
            <v>0.17598553079935553</v>
          </cell>
          <cell r="L628">
            <v>0.18569310477223028</v>
          </cell>
          <cell r="M628">
            <v>0.19408611261168576</v>
          </cell>
          <cell r="N628">
            <v>0.18695547155088149</v>
          </cell>
          <cell r="O628">
            <v>0.10850090366239655</v>
          </cell>
        </row>
        <row r="629">
          <cell r="A629" t="str">
            <v>RHES-SHCONBR3</v>
          </cell>
          <cell r="B629" t="str">
            <v>VAR_fout</v>
          </cell>
          <cell r="C629" t="str">
            <v>RHES-SHCON</v>
          </cell>
          <cell r="D629">
            <v>1.2249439772856963E-4</v>
          </cell>
          <cell r="E629">
            <v>0.67787057988421484</v>
          </cell>
          <cell r="F629">
            <v>0.67781487363517823</v>
          </cell>
          <cell r="G629">
            <v>0.67782118446067174</v>
          </cell>
          <cell r="H629">
            <v>0.67782121345237878</v>
          </cell>
          <cell r="I629">
            <v>0.67784182149177896</v>
          </cell>
          <cell r="J629">
            <v>0.67783608482530999</v>
          </cell>
          <cell r="K629">
            <v>0.45740797043276721</v>
          </cell>
          <cell r="L629">
            <v>2.047839024298095E-4</v>
          </cell>
          <cell r="M629">
            <v>2.143791140610076E-4</v>
          </cell>
          <cell r="N629">
            <v>2.0640851605849809E-4</v>
          </cell>
          <cell r="O629">
            <v>2.0558659381617153E-4</v>
          </cell>
        </row>
        <row r="630">
          <cell r="A630" t="str">
            <v>RHES-SHCONBR3</v>
          </cell>
          <cell r="B630" t="str">
            <v>VAR_fin</v>
          </cell>
          <cell r="C630" t="str">
            <v>CON</v>
          </cell>
          <cell r="D630">
            <v>1.2249439772856963E-4</v>
          </cell>
          <cell r="E630">
            <v>0.67787057988421484</v>
          </cell>
          <cell r="F630">
            <v>0.67781487363517823</v>
          </cell>
          <cell r="G630">
            <v>0.67782118446067174</v>
          </cell>
          <cell r="H630">
            <v>0.67782121345237878</v>
          </cell>
          <cell r="I630">
            <v>0.67784182149177896</v>
          </cell>
          <cell r="J630">
            <v>0.67783608482530999</v>
          </cell>
          <cell r="K630">
            <v>0.45740797043276721</v>
          </cell>
          <cell r="L630">
            <v>2.047839024298095E-4</v>
          </cell>
          <cell r="M630">
            <v>2.143791140610076E-4</v>
          </cell>
          <cell r="N630">
            <v>2.0640851605849809E-4</v>
          </cell>
          <cell r="O630">
            <v>2.0558659381617153E-4</v>
          </cell>
        </row>
        <row r="631">
          <cell r="A631" t="str">
            <v>RHES-SHCONBR3</v>
          </cell>
          <cell r="B631" t="str">
            <v>VAR_ncap</v>
          </cell>
          <cell r="C631" t="str">
            <v>-</v>
          </cell>
          <cell r="D631">
            <v>8.5580324770386993E-6</v>
          </cell>
          <cell r="E631">
            <v>5.4754105728117702E-2</v>
          </cell>
          <cell r="I631">
            <v>2.29877269590979E-8</v>
          </cell>
          <cell r="K631">
            <v>5.7398925999838097E-8</v>
          </cell>
          <cell r="L631">
            <v>1.6169376949980501E-5</v>
          </cell>
          <cell r="M631">
            <v>6.5925355084654306E-8</v>
          </cell>
          <cell r="N631">
            <v>7.84275272204003E-8</v>
          </cell>
        </row>
        <row r="632">
          <cell r="A632" t="str">
            <v>RHES-SHCONBR3</v>
          </cell>
          <cell r="B632" t="str">
            <v>VAR_cap</v>
          </cell>
          <cell r="C632" t="str">
            <v>-</v>
          </cell>
          <cell r="D632">
            <v>8.5580324770386993E-6</v>
          </cell>
          <cell r="E632">
            <v>5.4762663760594701E-2</v>
          </cell>
          <cell r="F632">
            <v>5.4762663760594701E-2</v>
          </cell>
          <cell r="G632">
            <v>5.4762663760594701E-2</v>
          </cell>
          <cell r="H632">
            <v>5.4762663760594701E-2</v>
          </cell>
          <cell r="I632">
            <v>5.4762686748321701E-2</v>
          </cell>
          <cell r="J632">
            <v>5.4762686748321701E-2</v>
          </cell>
          <cell r="K632">
            <v>3.6954514802355801E-2</v>
          </cell>
          <cell r="L632">
            <v>1.6249763602939401E-5</v>
          </cell>
          <cell r="M632">
            <v>1.63156889580241E-5</v>
          </cell>
          <cell r="N632">
            <v>1.6390517757284201E-5</v>
          </cell>
          <cell r="O632">
            <v>1.6371128758285399E-5</v>
          </cell>
        </row>
        <row r="633">
          <cell r="A633" t="str">
            <v>ITOT-SWHCONBR5</v>
          </cell>
          <cell r="B633" t="str">
            <v>VAR_fout</v>
          </cell>
          <cell r="C633" t="str">
            <v>ITOT-ELS</v>
          </cell>
          <cell r="H633">
            <v>4.0927926504868367E-5</v>
          </cell>
          <cell r="I633">
            <v>4.2945039169648891E-5</v>
          </cell>
          <cell r="J633">
            <v>4.3425107818892877E-5</v>
          </cell>
          <cell r="K633">
            <v>6.2922284471297177E-5</v>
          </cell>
          <cell r="L633">
            <v>6.0568026767280084E-5</v>
          </cell>
          <cell r="M633">
            <v>8.70690061656592E-5</v>
          </cell>
          <cell r="N633">
            <v>7.4954230436930376E-5</v>
          </cell>
          <cell r="O633">
            <v>1.3746149485443113E-4</v>
          </cell>
        </row>
        <row r="634">
          <cell r="A634" t="str">
            <v>ITOT-SWHCONBR5</v>
          </cell>
          <cell r="B634" t="str">
            <v>VAR_fout</v>
          </cell>
          <cell r="C634" t="str">
            <v>ITOT-SWHC</v>
          </cell>
          <cell r="H634">
            <v>2.0074642399648283E-4</v>
          </cell>
          <cell r="I634">
            <v>2.1064011245892008E-4</v>
          </cell>
          <cell r="J634">
            <v>2.1299478988429842E-4</v>
          </cell>
          <cell r="K634">
            <v>3.0862603302905664E-4</v>
          </cell>
          <cell r="L634">
            <v>2.9707868979408052E-4</v>
          </cell>
          <cell r="M634">
            <v>4.270627202823164E-4</v>
          </cell>
          <cell r="N634">
            <v>3.6764124177735382E-4</v>
          </cell>
          <cell r="O634">
            <v>6.7423165270675373E-4</v>
          </cell>
        </row>
        <row r="635">
          <cell r="A635" t="str">
            <v>ITOT-SWHCONBR5</v>
          </cell>
          <cell r="B635" t="str">
            <v>VAR_fin</v>
          </cell>
          <cell r="C635" t="str">
            <v>CON</v>
          </cell>
          <cell r="H635">
            <v>2.41674350501351E-4</v>
          </cell>
          <cell r="I635">
            <v>2.5358515162856888E-4</v>
          </cell>
          <cell r="J635">
            <v>2.56419897703191E-4</v>
          </cell>
          <cell r="K635">
            <v>3.7154831750035378E-4</v>
          </cell>
          <cell r="L635">
            <v>3.5764671656136014E-4</v>
          </cell>
          <cell r="M635">
            <v>5.1413172644797548E-4</v>
          </cell>
          <cell r="N635">
            <v>4.4259547221428368E-4</v>
          </cell>
          <cell r="O635">
            <v>8.1169314756118424E-4</v>
          </cell>
        </row>
        <row r="636">
          <cell r="A636" t="str">
            <v>ITOT-SWHCONBR5</v>
          </cell>
          <cell r="B636" t="str">
            <v>VAR_ncap</v>
          </cell>
          <cell r="C636" t="str">
            <v>-</v>
          </cell>
          <cell r="H636">
            <v>1.28593365072693E-5</v>
          </cell>
          <cell r="I636">
            <v>5.5540627631097397E-7</v>
          </cell>
          <cell r="J636">
            <v>2.00460131287336E-7</v>
          </cell>
          <cell r="K636">
            <v>1.8719692569367E-5</v>
          </cell>
          <cell r="L636">
            <v>2.6173119868655901E-7</v>
          </cell>
          <cell r="M636">
            <v>8.2640278832795501E-6</v>
          </cell>
          <cell r="N636">
            <v>1.20863263370959E-5</v>
          </cell>
          <cell r="O636">
            <v>2.31618250187323E-5</v>
          </cell>
        </row>
        <row r="637">
          <cell r="A637" t="str">
            <v>ITOT-SWHCONBR5</v>
          </cell>
          <cell r="B637" t="str">
            <v>VAR_cap</v>
          </cell>
          <cell r="C637" t="str">
            <v>-</v>
          </cell>
          <cell r="H637">
            <v>1.28593365072693E-5</v>
          </cell>
          <cell r="I637">
            <v>1.34147427835803E-5</v>
          </cell>
          <cell r="J637">
            <v>1.36152029148677E-5</v>
          </cell>
          <cell r="K637">
            <v>1.94755589769653E-5</v>
          </cell>
          <cell r="L637">
            <v>1.9240664287594999E-5</v>
          </cell>
          <cell r="M637">
            <v>2.7245451651333101E-5</v>
          </cell>
          <cell r="N637">
            <v>2.3844780996630398E-5</v>
          </cell>
          <cell r="O637">
            <v>4.35121792391077E-5</v>
          </cell>
        </row>
        <row r="638">
          <cell r="A638" t="str">
            <v>RHES-SHSTG-ELC</v>
          </cell>
          <cell r="B638" t="str">
            <v>VAR_fout</v>
          </cell>
          <cell r="C638" t="str">
            <v>RHES-SHAELCB</v>
          </cell>
          <cell r="D638">
            <v>1.2318153295293421E-7</v>
          </cell>
          <cell r="E638">
            <v>0.61914113039637575</v>
          </cell>
          <cell r="F638">
            <v>0.63388655449845555</v>
          </cell>
          <cell r="G638">
            <v>0.57560663060857187</v>
          </cell>
          <cell r="H638">
            <v>0.20768715532539617</v>
          </cell>
          <cell r="I638">
            <v>0.12238779312598164</v>
          </cell>
          <cell r="J638">
            <v>0.10261956163683435</v>
          </cell>
          <cell r="K638">
            <v>0.32401180737223151</v>
          </cell>
          <cell r="L638">
            <v>0.27188198533059538</v>
          </cell>
          <cell r="M638">
            <v>0.22053434647644421</v>
          </cell>
          <cell r="N638">
            <v>0.26553733723973083</v>
          </cell>
          <cell r="O638">
            <v>0.15182649645417789</v>
          </cell>
        </row>
        <row r="639">
          <cell r="A639" t="str">
            <v>RHES-SHSTG-ELC</v>
          </cell>
          <cell r="B639" t="str">
            <v>VAR_fin</v>
          </cell>
          <cell r="C639" t="str">
            <v>RHES-SHAELCB</v>
          </cell>
          <cell r="D639">
            <v>2.6991668083768737E-7</v>
          </cell>
          <cell r="E639">
            <v>0.61916476432800072</v>
          </cell>
          <cell r="F639">
            <v>0.63390895914799839</v>
          </cell>
          <cell r="G639">
            <v>0.57563117056166013</v>
          </cell>
          <cell r="H639">
            <v>0.20769454751983993</v>
          </cell>
          <cell r="I639">
            <v>0.1223929932263068</v>
          </cell>
          <cell r="J639">
            <v>0.10262405116063364</v>
          </cell>
          <cell r="K639">
            <v>0.32402382802619006</v>
          </cell>
          <cell r="L639">
            <v>0.27189293220613892</v>
          </cell>
          <cell r="M639">
            <v>0.22054498636941877</v>
          </cell>
          <cell r="N639">
            <v>0.26554910269830911</v>
          </cell>
          <cell r="O639">
            <v>0.15183534438588275</v>
          </cell>
        </row>
        <row r="640">
          <cell r="A640" t="str">
            <v>RHES-SHSTG-ELC</v>
          </cell>
          <cell r="B640" t="str">
            <v>VAR_ncap</v>
          </cell>
          <cell r="C640" t="str">
            <v>-</v>
          </cell>
          <cell r="D640">
            <v>2.3325572229555198E-3</v>
          </cell>
          <cell r="E640">
            <v>5.8687273791231398E-2</v>
          </cell>
          <cell r="F640">
            <v>6.6046349429452999E-6</v>
          </cell>
          <cell r="G640">
            <v>7.3696604845303597E-6</v>
          </cell>
          <cell r="H640">
            <v>1.5179012960892599E-5</v>
          </cell>
          <cell r="I640">
            <v>1.20145139060865E-2</v>
          </cell>
          <cell r="J640">
            <v>1.77095487181388E-5</v>
          </cell>
          <cell r="K640">
            <v>1.9988540669635499E-2</v>
          </cell>
          <cell r="L640">
            <v>5.6247931334335701E-3</v>
          </cell>
          <cell r="M640">
            <v>3.7577728530617202E-4</v>
          </cell>
          <cell r="N640">
            <v>1.96253935909729E-2</v>
          </cell>
          <cell r="O640">
            <v>8.43094417930655E-4</v>
          </cell>
        </row>
        <row r="641">
          <cell r="A641" t="str">
            <v>RHES-SHSTG-ELC</v>
          </cell>
          <cell r="B641" t="str">
            <v>VAR_cap</v>
          </cell>
          <cell r="C641" t="str">
            <v>-</v>
          </cell>
          <cell r="D641">
            <v>2.3325572229555198E-3</v>
          </cell>
          <cell r="E641">
            <v>6.1018107295150864E-2</v>
          </cell>
          <cell r="F641">
            <v>6.1018060342941008E-2</v>
          </cell>
          <cell r="G641">
            <v>6.1018146194543814E-2</v>
          </cell>
          <cell r="H641">
            <v>1.7957229212907301E-2</v>
          </cell>
          <cell r="I641">
            <v>1.2030695715963588E-2</v>
          </cell>
          <cell r="J641">
            <v>1.2030644210525739E-2</v>
          </cell>
          <cell r="K641">
            <v>3.1989566463924909E-2</v>
          </cell>
          <cell r="L641">
            <v>2.7435885731316945E-2</v>
          </cell>
          <cell r="M641">
            <v>2.5915183419105633E-2</v>
          </cell>
          <cell r="N641">
            <v>2.730736476664071E-2</v>
          </cell>
          <cell r="O641">
            <v>2.0783341273388864E-2</v>
          </cell>
        </row>
        <row r="642">
          <cell r="A642" t="str">
            <v>RHES-SHCONBR4</v>
          </cell>
          <cell r="B642" t="str">
            <v>VAR_fout</v>
          </cell>
          <cell r="C642" t="str">
            <v>RHES-SHCON</v>
          </cell>
          <cell r="E642">
            <v>0.42669379323108708</v>
          </cell>
          <cell r="F642">
            <v>0.42664677003622753</v>
          </cell>
          <cell r="G642">
            <v>0.42665144849038739</v>
          </cell>
          <cell r="H642">
            <v>0.42665217327611693</v>
          </cell>
          <cell r="I642">
            <v>0.42666981422233252</v>
          </cell>
          <cell r="J642">
            <v>0.42666713345810364</v>
          </cell>
          <cell r="K642">
            <v>0.28794538279251974</v>
          </cell>
          <cell r="L642">
            <v>9.8141014746729995E-5</v>
          </cell>
          <cell r="M642">
            <v>1.082892326659814E-4</v>
          </cell>
          <cell r="N642">
            <v>1.0087663838036733E-4</v>
          </cell>
          <cell r="O642">
            <v>1.007272675368244E-4</v>
          </cell>
        </row>
        <row r="643">
          <cell r="A643" t="str">
            <v>RHES-SHCONBR4</v>
          </cell>
          <cell r="B643" t="str">
            <v>VAR_fin</v>
          </cell>
          <cell r="C643" t="str">
            <v>CON</v>
          </cell>
          <cell r="E643">
            <v>0.42669379323108708</v>
          </cell>
          <cell r="F643">
            <v>0.42664677003622753</v>
          </cell>
          <cell r="G643">
            <v>0.42665144849038739</v>
          </cell>
          <cell r="H643">
            <v>0.42665217327611693</v>
          </cell>
          <cell r="I643">
            <v>0.42666981422233252</v>
          </cell>
          <cell r="J643">
            <v>0.42666713345810364</v>
          </cell>
          <cell r="K643">
            <v>0.28794538279251974</v>
          </cell>
          <cell r="L643">
            <v>9.8141014746729995E-5</v>
          </cell>
          <cell r="M643">
            <v>1.082892326659814E-4</v>
          </cell>
          <cell r="N643">
            <v>1.0087663838036733E-4</v>
          </cell>
          <cell r="O643">
            <v>1.007272675368244E-4</v>
          </cell>
        </row>
        <row r="644">
          <cell r="A644" t="str">
            <v>RHES-SHCONBR4</v>
          </cell>
          <cell r="B644" t="str">
            <v>VAR_ncap</v>
          </cell>
          <cell r="C644" t="str">
            <v>-</v>
          </cell>
          <cell r="E644">
            <v>3.44705846597613E-2</v>
          </cell>
          <cell r="I644">
            <v>1.06580250155076E-8</v>
          </cell>
          <cell r="K644">
            <v>4.0753318897912499E-8</v>
          </cell>
          <cell r="L644">
            <v>7.5973866523548303E-6</v>
          </cell>
          <cell r="M644">
            <v>9.6151640937550704E-8</v>
          </cell>
          <cell r="N644">
            <v>1.22100156770035E-7</v>
          </cell>
        </row>
        <row r="645">
          <cell r="A645" t="str">
            <v>RHES-SHCONBR4</v>
          </cell>
          <cell r="B645" t="str">
            <v>VAR_cap</v>
          </cell>
          <cell r="C645" t="str">
            <v>-</v>
          </cell>
          <cell r="E645">
            <v>3.44705846597613E-2</v>
          </cell>
          <cell r="F645">
            <v>3.44705846597613E-2</v>
          </cell>
          <cell r="G645">
            <v>3.44705846597613E-2</v>
          </cell>
          <cell r="H645">
            <v>3.44705846597613E-2</v>
          </cell>
          <cell r="I645">
            <v>3.4470595317786401E-2</v>
          </cell>
          <cell r="J645">
            <v>3.4470595317786401E-2</v>
          </cell>
          <cell r="K645">
            <v>2.3262967896346499E-2</v>
          </cell>
          <cell r="L645">
            <v>7.6487979962682505E-6</v>
          </cell>
          <cell r="M645">
            <v>7.7449496372057999E-6</v>
          </cell>
          <cell r="N645">
            <v>7.8653812804819795E-6</v>
          </cell>
          <cell r="O645">
            <v>7.85639176896033E-6</v>
          </cell>
        </row>
        <row r="646">
          <cell r="A646" t="str">
            <v>ITOT-SWHCONBR6</v>
          </cell>
          <cell r="B646" t="str">
            <v>VAR_fout</v>
          </cell>
          <cell r="C646" t="str">
            <v>ITOT-SWHC</v>
          </cell>
          <cell r="I646">
            <v>1.2315607225213393E-4</v>
          </cell>
          <cell r="J646">
            <v>1.237566447656515E-4</v>
          </cell>
          <cell r="K646">
            <v>3.1493203221060666E-4</v>
          </cell>
          <cell r="L646">
            <v>2.1798243589457499E-4</v>
          </cell>
          <cell r="M646">
            <v>3.095805459711459E-4</v>
          </cell>
          <cell r="N646">
            <v>2.6757144155277734E-4</v>
          </cell>
          <cell r="O646">
            <v>5.0160002825639153E-4</v>
          </cell>
        </row>
        <row r="647">
          <cell r="A647" t="str">
            <v>ITOT-SWHCONBR6</v>
          </cell>
          <cell r="B647" t="str">
            <v>VAR_fin</v>
          </cell>
          <cell r="C647" t="str">
            <v>CON</v>
          </cell>
          <cell r="I647">
            <v>1.2315607225213393E-4</v>
          </cell>
          <cell r="J647">
            <v>1.237566447656515E-4</v>
          </cell>
          <cell r="K647">
            <v>3.1493203221060666E-4</v>
          </cell>
          <cell r="L647">
            <v>2.1798243589457499E-4</v>
          </cell>
          <cell r="M647">
            <v>3.095805459711459E-4</v>
          </cell>
          <cell r="N647">
            <v>2.6757144155277734E-4</v>
          </cell>
          <cell r="O647">
            <v>5.0160002825639153E-4</v>
          </cell>
        </row>
        <row r="648">
          <cell r="A648" t="str">
            <v>ITOT-SWHCONBR6</v>
          </cell>
          <cell r="B648" t="str">
            <v>VAR_ncap</v>
          </cell>
          <cell r="C648" t="str">
            <v>-</v>
          </cell>
          <cell r="I648">
            <v>6.1219314397727499E-6</v>
          </cell>
          <cell r="J648">
            <v>1.9936771392837501E-7</v>
          </cell>
          <cell r="K648">
            <v>1.0346185212167E-5</v>
          </cell>
          <cell r="L648">
            <v>2.2042943890718099E-7</v>
          </cell>
          <cell r="M648">
            <v>5.8156828287735402E-6</v>
          </cell>
          <cell r="N648">
            <v>6.5413348978528599E-6</v>
          </cell>
          <cell r="O648">
            <v>1.4196978775727901E-5</v>
          </cell>
        </row>
        <row r="649">
          <cell r="A649" t="str">
            <v>ITOT-SWHCONBR6</v>
          </cell>
          <cell r="B649" t="str">
            <v>VAR_cap</v>
          </cell>
          <cell r="C649" t="str">
            <v>-</v>
          </cell>
          <cell r="I649">
            <v>6.1219314397727499E-6</v>
          </cell>
          <cell r="J649">
            <v>6.3212991537011304E-6</v>
          </cell>
          <cell r="K649">
            <v>1.6667484365868101E-5</v>
          </cell>
          <cell r="L649">
            <v>1.1680226784676501E-5</v>
          </cell>
          <cell r="M649">
            <v>1.6382297479847701E-5</v>
          </cell>
          <cell r="N649">
            <v>1.4340104238839401E-5</v>
          </cell>
          <cell r="O649">
            <v>2.6553996502354302E-5</v>
          </cell>
        </row>
        <row r="650">
          <cell r="A650" t="str">
            <v>RHNM-SHNGAHP</v>
          </cell>
          <cell r="B650" t="str">
            <v>VAR_fout</v>
          </cell>
          <cell r="C650" t="str">
            <v>CO2_R</v>
          </cell>
          <cell r="F650">
            <v>2.7908356857188701E-2</v>
          </cell>
          <cell r="G650">
            <v>2.86648513060003E-2</v>
          </cell>
          <cell r="H650">
            <v>49.7144392282027</v>
          </cell>
          <cell r="I650">
            <v>47.975852692986898</v>
          </cell>
          <cell r="J650">
            <v>45.978787056312598</v>
          </cell>
          <cell r="K650">
            <v>1.2943186124868901E-2</v>
          </cell>
          <cell r="L650">
            <v>1.5131205420636199E-2</v>
          </cell>
          <cell r="M650">
            <v>2.28515102047935E-2</v>
          </cell>
          <cell r="N650">
            <v>2.2752775600506599E-2</v>
          </cell>
          <cell r="O650">
            <v>2.3015106038393601E-2</v>
          </cell>
        </row>
        <row r="651">
          <cell r="A651" t="str">
            <v>RHNM-SHNGAHP</v>
          </cell>
          <cell r="B651" t="str">
            <v>VAR_fout</v>
          </cell>
          <cell r="C651" t="str">
            <v>RHNM-SHANGAH</v>
          </cell>
          <cell r="F651">
            <v>9.8965804458116063E-4</v>
          </cell>
          <cell r="G651">
            <v>1.0571434524198702E-3</v>
          </cell>
          <cell r="H651">
            <v>1.8951426301531169</v>
          </cell>
          <cell r="I651">
            <v>1.8884112230218237</v>
          </cell>
          <cell r="J651">
            <v>1.8587169235530627</v>
          </cell>
          <cell r="K651">
            <v>5.3700453071264614E-4</v>
          </cell>
          <cell r="L651">
            <v>6.2778405468597118E-4</v>
          </cell>
          <cell r="M651">
            <v>9.4809457232653699E-4</v>
          </cell>
          <cell r="N651">
            <v>9.4399813661676265E-4</v>
          </cell>
          <cell r="O651">
            <v>9.548820590397336E-4</v>
          </cell>
        </row>
        <row r="652">
          <cell r="A652" t="str">
            <v>RHNM-SHNGAHP</v>
          </cell>
          <cell r="B652" t="str">
            <v>VAR_fin</v>
          </cell>
          <cell r="C652" t="str">
            <v>RNGA</v>
          </cell>
          <cell r="F652">
            <v>4.9482902229058031E-4</v>
          </cell>
          <cell r="G652">
            <v>5.082420444326301E-4</v>
          </cell>
          <cell r="H652">
            <v>0.88146168844330963</v>
          </cell>
          <cell r="I652">
            <v>0.8506356860458667</v>
          </cell>
          <cell r="J652">
            <v>0.81522672085660641</v>
          </cell>
          <cell r="K652">
            <v>2.294891156891651E-4</v>
          </cell>
          <cell r="L652">
            <v>2.6828378405383419E-4</v>
          </cell>
          <cell r="M652">
            <v>4.0516862065236644E-4</v>
          </cell>
          <cell r="N652">
            <v>4.0341800710118065E-4</v>
          </cell>
          <cell r="O652">
            <v>4.0806925599988606E-4</v>
          </cell>
        </row>
        <row r="653">
          <cell r="A653" t="str">
            <v>RHNM-SHNGAHP</v>
          </cell>
          <cell r="B653" t="str">
            <v>VAR_fin</v>
          </cell>
          <cell r="C653" t="str">
            <v>RHNMELCHPC</v>
          </cell>
          <cell r="F653">
            <v>9.8965804458116063E-4</v>
          </cell>
          <cell r="G653">
            <v>1.0571434524198702E-3</v>
          </cell>
          <cell r="H653">
            <v>1.8951426301531169</v>
          </cell>
          <cell r="I653">
            <v>1.8884112230218237</v>
          </cell>
          <cell r="J653">
            <v>1.8587169235530627</v>
          </cell>
          <cell r="K653">
            <v>5.3700453071264614E-4</v>
          </cell>
          <cell r="L653">
            <v>6.2778405468597118E-4</v>
          </cell>
          <cell r="M653">
            <v>9.4809457232653699E-4</v>
          </cell>
          <cell r="N653">
            <v>9.4399813661676265E-4</v>
          </cell>
          <cell r="O653">
            <v>9.548820590397336E-4</v>
          </cell>
        </row>
        <row r="654">
          <cell r="A654" t="str">
            <v>RHNM-SHNGAHP</v>
          </cell>
          <cell r="B654" t="str">
            <v>VAR_ncap</v>
          </cell>
          <cell r="C654" t="str">
            <v>-</v>
          </cell>
          <cell r="E654">
            <v>8.0343038644312895E-8</v>
          </cell>
          <cell r="F654">
            <v>8.8622536271943295E-5</v>
          </cell>
          <cell r="G654">
            <v>3.9235418668522698E-7</v>
          </cell>
          <cell r="H654">
            <v>0.14701743750531801</v>
          </cell>
          <cell r="I654">
            <v>2.5654499078782999E-7</v>
          </cell>
          <cell r="J654">
            <v>1.8037250418494501E-7</v>
          </cell>
          <cell r="K654">
            <v>6.8163817939761296E-5</v>
          </cell>
          <cell r="L654">
            <v>8.3930087677068601E-7</v>
          </cell>
          <cell r="M654">
            <v>4.0287120015394401E-5</v>
          </cell>
          <cell r="N654">
            <v>4.9899639728923201E-5</v>
          </cell>
          <cell r="O654">
            <v>3.5688492309782602E-5</v>
          </cell>
        </row>
        <row r="655">
          <cell r="A655" t="str">
            <v>RHNM-SHNGAHP</v>
          </cell>
          <cell r="B655" t="str">
            <v>VAR_cap</v>
          </cell>
          <cell r="C655" t="str">
            <v>-</v>
          </cell>
          <cell r="E655">
            <v>8.0343038644312895E-8</v>
          </cell>
          <cell r="F655">
            <v>8.8676056927603991E-5</v>
          </cell>
          <cell r="G655">
            <v>8.9049162765858484E-5</v>
          </cell>
          <cell r="H655">
            <v>0.14710641716698647</v>
          </cell>
          <cell r="I655">
            <v>0.14703650011203487</v>
          </cell>
          <cell r="J655">
            <v>0.14701774405409088</v>
          </cell>
          <cell r="K655">
            <v>6.8454315562190899E-5</v>
          </cell>
          <cell r="L655">
            <v>6.9072005578718035E-5</v>
          </cell>
          <cell r="M655">
            <v>1.0913608272565088E-4</v>
          </cell>
          <cell r="N655">
            <v>1.0262521740667114E-4</v>
          </cell>
          <cell r="O655">
            <v>1.25734243932389E-4</v>
          </cell>
        </row>
        <row r="656">
          <cell r="A656" t="str">
            <v>D-SCOM_KEV_WOD_ELC_CHP</v>
          </cell>
          <cell r="B656" t="str">
            <v>VAR_fout</v>
          </cell>
          <cell r="C656" t="str">
            <v>ELC5</v>
          </cell>
          <cell r="G656">
            <v>3.0602968734525057E-4</v>
          </cell>
          <cell r="H656">
            <v>1.4406226654701526E-4</v>
          </cell>
          <cell r="I656">
            <v>3.503717016843321E-4</v>
          </cell>
          <cell r="J656">
            <v>5.4091904107748023E-4</v>
          </cell>
          <cell r="K656">
            <v>1.3210387077447407E-3</v>
          </cell>
          <cell r="L656">
            <v>1.0377512990702433E-3</v>
          </cell>
          <cell r="M656">
            <v>4.7249606281098822E-4</v>
          </cell>
          <cell r="N656">
            <v>3.1678489726096862E-4</v>
          </cell>
          <cell r="O656">
            <v>5.6900836125840402E-4</v>
          </cell>
        </row>
        <row r="657">
          <cell r="A657" t="str">
            <v>D-SCOM_KEV_WOD_ELC_CHP</v>
          </cell>
          <cell r="B657" t="str">
            <v>VAR_fout</v>
          </cell>
          <cell r="C657" t="str">
            <v>SCOM_ELC</v>
          </cell>
          <cell r="G657">
            <v>7.2450970780553085E-5</v>
          </cell>
          <cell r="H657">
            <v>1.4401086171447834E-4</v>
          </cell>
          <cell r="I657">
            <v>3.5037714417543876E-4</v>
          </cell>
          <cell r="J657">
            <v>5.408499619102145E-4</v>
          </cell>
          <cell r="K657">
            <v>1.3209787981175428E-3</v>
          </cell>
          <cell r="L657">
            <v>1.0377088629429597E-3</v>
          </cell>
          <cell r="M657">
            <v>4.7250607134081811E-4</v>
          </cell>
          <cell r="N657">
            <v>3.1675411253028753E-4</v>
          </cell>
          <cell r="O657">
            <v>5.6901911349915987E-4</v>
          </cell>
        </row>
        <row r="658">
          <cell r="A658" t="str">
            <v>D-SCOM_KEV_WOD_ELC_CHP</v>
          </cell>
          <cell r="B658" t="str">
            <v>VAR_fin</v>
          </cell>
          <cell r="C658" t="str">
            <v>SCOM_KEV_WOD_ELC_CHP</v>
          </cell>
          <cell r="G658">
            <v>3.776833707688623E-4</v>
          </cell>
          <cell r="H658">
            <v>2.8637726486203041E-4</v>
          </cell>
          <cell r="I658">
            <v>6.9957892496952411E-4</v>
          </cell>
          <cell r="J658">
            <v>1.0796593367835021E-3</v>
          </cell>
          <cell r="K658">
            <v>2.6390148530639956E-3</v>
          </cell>
          <cell r="L658">
            <v>2.0733840279434698E-3</v>
          </cell>
          <cell r="M658">
            <v>9.4083619375691461E-4</v>
          </cell>
          <cell r="N658">
            <v>6.3067108077602125E-4</v>
          </cell>
          <cell r="O658">
            <v>1.1322972674932578E-3</v>
          </cell>
        </row>
        <row r="659">
          <cell r="A659" t="str">
            <v>RHES-SHCONBR5</v>
          </cell>
          <cell r="B659" t="str">
            <v>VAR_fout</v>
          </cell>
          <cell r="C659" t="str">
            <v>RHES-SHCON</v>
          </cell>
          <cell r="E659">
            <v>1.2593070070003151E-4</v>
          </cell>
          <cell r="F659">
            <v>1.2531885303390317E-4</v>
          </cell>
          <cell r="G659">
            <v>1.1478962169973305E-4</v>
          </cell>
          <cell r="H659">
            <v>1.2100774002790673E-4</v>
          </cell>
          <cell r="I659">
            <v>1.2047556488866882E-4</v>
          </cell>
          <cell r="J659">
            <v>1.1992792518113922E-4</v>
          </cell>
          <cell r="K659">
            <v>8.7295958411522857E-5</v>
          </cell>
          <cell r="L659">
            <v>5.3008261264244225E-5</v>
          </cell>
          <cell r="M659">
            <v>6.4068135412447731E-5</v>
          </cell>
          <cell r="N659">
            <v>5.8606669133570649E-5</v>
          </cell>
          <cell r="O659">
            <v>5.9100707668111197E-5</v>
          </cell>
        </row>
        <row r="660">
          <cell r="A660" t="str">
            <v>RHES-SHCONBR5</v>
          </cell>
          <cell r="B660" t="str">
            <v>VAR_fin</v>
          </cell>
          <cell r="C660" t="str">
            <v>CON</v>
          </cell>
          <cell r="E660">
            <v>1.2593070070003151E-4</v>
          </cell>
          <cell r="F660">
            <v>1.2531885303390317E-4</v>
          </cell>
          <cell r="G660">
            <v>1.1478962169973305E-4</v>
          </cell>
          <cell r="H660">
            <v>1.2100774002790673E-4</v>
          </cell>
          <cell r="I660">
            <v>1.2047556488866882E-4</v>
          </cell>
          <cell r="J660">
            <v>1.1992792518113922E-4</v>
          </cell>
          <cell r="K660">
            <v>8.7295958411522857E-5</v>
          </cell>
          <cell r="L660">
            <v>5.3008261264244225E-5</v>
          </cell>
          <cell r="M660">
            <v>6.4068135412447731E-5</v>
          </cell>
          <cell r="N660">
            <v>5.8606669133570649E-5</v>
          </cell>
          <cell r="O660">
            <v>5.9100707668111197E-5</v>
          </cell>
        </row>
        <row r="661">
          <cell r="A661" t="str">
            <v>RHES-SHCONBR5</v>
          </cell>
          <cell r="B661" t="str">
            <v>VAR_ncap</v>
          </cell>
          <cell r="C661" t="str">
            <v>-</v>
          </cell>
          <cell r="E661">
            <v>9.1478791336640608E-6</v>
          </cell>
          <cell r="K661">
            <v>8.2688917580278804E-8</v>
          </cell>
          <cell r="L661">
            <v>3.9077804412964799E-6</v>
          </cell>
          <cell r="M661">
            <v>1.68318399833874E-7</v>
          </cell>
          <cell r="N661">
            <v>2.8189666291405598E-7</v>
          </cell>
        </row>
        <row r="662">
          <cell r="A662" t="str">
            <v>RHES-SHCONBR5</v>
          </cell>
          <cell r="B662" t="str">
            <v>VAR_cap</v>
          </cell>
          <cell r="C662" t="str">
            <v>-</v>
          </cell>
          <cell r="E662">
            <v>9.1478791336640608E-6</v>
          </cell>
          <cell r="F662">
            <v>9.1478791336640608E-6</v>
          </cell>
          <cell r="G662">
            <v>9.1478791336640608E-6</v>
          </cell>
          <cell r="H662">
            <v>9.1478791336640608E-6</v>
          </cell>
          <cell r="I662">
            <v>9.1478791336640608E-6</v>
          </cell>
          <cell r="J662">
            <v>9.1478791336640608E-6</v>
          </cell>
          <cell r="K662">
            <v>6.2562525632744197E-6</v>
          </cell>
          <cell r="L662">
            <v>3.9904693588767598E-6</v>
          </cell>
          <cell r="M662">
            <v>4.1587877587106299E-6</v>
          </cell>
          <cell r="N662">
            <v>4.44068442162469E-6</v>
          </cell>
          <cell r="O662">
            <v>4.44068442162469E-6</v>
          </cell>
        </row>
        <row r="663">
          <cell r="A663" t="str">
            <v>RHNS-SHCONBR</v>
          </cell>
          <cell r="B663" t="str">
            <v>VAR_fout</v>
          </cell>
          <cell r="C663" t="str">
            <v>RHNS-SHCON</v>
          </cell>
          <cell r="F663">
            <v>2.3983947550866133E-5</v>
          </cell>
          <cell r="G663">
            <v>1.9552135766368978E-5</v>
          </cell>
          <cell r="H663">
            <v>3.3845690719382703E-5</v>
          </cell>
          <cell r="I663">
            <v>3.1553071447441287E-5</v>
          </cell>
          <cell r="J663">
            <v>3.3955029796248703E-5</v>
          </cell>
          <cell r="K663">
            <v>6.2334388864956975E-5</v>
          </cell>
          <cell r="L663">
            <v>5.5142547593050624E-5</v>
          </cell>
          <cell r="M663">
            <v>8.2114493912067976E-5</v>
          </cell>
          <cell r="N663">
            <v>0.33038208319581297</v>
          </cell>
          <cell r="O663">
            <v>2.22613189094987</v>
          </cell>
        </row>
        <row r="664">
          <cell r="A664" t="str">
            <v>RHNS-SHCONBR</v>
          </cell>
          <cell r="B664" t="str">
            <v>VAR_fin</v>
          </cell>
          <cell r="C664" t="str">
            <v>CON</v>
          </cell>
          <cell r="F664">
            <v>2.3983947550866133E-5</v>
          </cell>
          <cell r="G664">
            <v>1.9552135766368978E-5</v>
          </cell>
          <cell r="H664">
            <v>3.3845690719382703E-5</v>
          </cell>
          <cell r="I664">
            <v>3.1553071447441287E-5</v>
          </cell>
          <cell r="J664">
            <v>3.3955029796248703E-5</v>
          </cell>
          <cell r="K664">
            <v>6.2334388864956975E-5</v>
          </cell>
          <cell r="L664">
            <v>5.5142547593050624E-5</v>
          </cell>
          <cell r="M664">
            <v>8.2114493912067976E-5</v>
          </cell>
          <cell r="N664">
            <v>0.33038208319581297</v>
          </cell>
          <cell r="O664">
            <v>2.22613189094987</v>
          </cell>
        </row>
        <row r="665">
          <cell r="A665" t="str">
            <v>RHNS-SHCONBR</v>
          </cell>
          <cell r="B665" t="str">
            <v>VAR_ncap</v>
          </cell>
          <cell r="C665" t="str">
            <v>-</v>
          </cell>
          <cell r="F665">
            <v>1.0929194869076601E-6</v>
          </cell>
          <cell r="G665">
            <v>1.6284397756504901E-8</v>
          </cell>
          <cell r="H665">
            <v>7.4001195615597897E-7</v>
          </cell>
          <cell r="I665">
            <v>2.42118366748153E-8</v>
          </cell>
          <cell r="J665">
            <v>4.0814505583127097E-8</v>
          </cell>
          <cell r="K665">
            <v>1.9851398036211999E-6</v>
          </cell>
          <cell r="L665">
            <v>7.0695740231896005E-8</v>
          </cell>
          <cell r="M665">
            <v>1.9671282737276798E-6</v>
          </cell>
          <cell r="N665">
            <v>5.3327685677574801E-2</v>
          </cell>
          <cell r="O665">
            <v>0.30658008274041798</v>
          </cell>
        </row>
        <row r="666">
          <cell r="A666" t="str">
            <v>RHNS-SHCONBR</v>
          </cell>
          <cell r="B666" t="str">
            <v>VAR_cap</v>
          </cell>
          <cell r="C666" t="str">
            <v>-</v>
          </cell>
          <cell r="F666">
            <v>1.0929194869076601E-6</v>
          </cell>
          <cell r="G666">
            <v>1.10920388466417E-6</v>
          </cell>
          <cell r="H666">
            <v>1.8492158408201499E-6</v>
          </cell>
          <cell r="I666">
            <v>1.8734276774949599E-6</v>
          </cell>
          <cell r="J666">
            <v>1.9142421830780901E-6</v>
          </cell>
          <cell r="K666">
            <v>3.8993819866993002E-6</v>
          </cell>
          <cell r="L666">
            <v>3.9700777269311901E-6</v>
          </cell>
          <cell r="M666">
            <v>5.850601220801954E-6</v>
          </cell>
          <cell r="N666">
            <v>5.3333622883575398E-2</v>
          </cell>
          <cell r="O666">
            <v>0.359913705623994</v>
          </cell>
        </row>
        <row r="667">
          <cell r="A667" t="str">
            <v>D-RHEM_SOLELC</v>
          </cell>
          <cell r="B667" t="str">
            <v>VAR_fout</v>
          </cell>
          <cell r="C667" t="str">
            <v>ELC5</v>
          </cell>
          <cell r="D667">
            <v>0.22325581017845211</v>
          </cell>
          <cell r="E667">
            <v>0.66634690293783261</v>
          </cell>
          <cell r="F667">
            <v>1.6047030461879674</v>
          </cell>
          <cell r="G667">
            <v>4.0087287692844056</v>
          </cell>
          <cell r="H667">
            <v>11.69604293515699</v>
          </cell>
          <cell r="I667">
            <v>9.9539340550711195</v>
          </cell>
          <cell r="J667">
            <v>9.8398541620469366</v>
          </cell>
          <cell r="K667">
            <v>9.5722464194402139</v>
          </cell>
          <cell r="L667">
            <v>10.408677846231038</v>
          </cell>
          <cell r="M667">
            <v>10.774117476948676</v>
          </cell>
          <cell r="N667">
            <v>11.613666246241774</v>
          </cell>
          <cell r="O667">
            <v>12.751463602481216</v>
          </cell>
        </row>
        <row r="668">
          <cell r="A668" t="str">
            <v>D-RHEM_SOLELC</v>
          </cell>
          <cell r="B668" t="str">
            <v>VAR_fout</v>
          </cell>
          <cell r="C668" t="str">
            <v>RHEM_ELC</v>
          </cell>
          <cell r="D668">
            <v>0.63922741560739615</v>
          </cell>
          <cell r="E668">
            <v>0.62123609925696976</v>
          </cell>
          <cell r="F668">
            <v>1.3231164952964858</v>
          </cell>
          <cell r="G668">
            <v>2.7559766159611838</v>
          </cell>
          <cell r="H668">
            <v>6.3673017410956048</v>
          </cell>
          <cell r="I668">
            <v>8.9276680841256368</v>
          </cell>
          <cell r="J668">
            <v>9.5091596147075261</v>
          </cell>
          <cell r="K668">
            <v>10.660577081608055</v>
          </cell>
          <cell r="L668">
            <v>10.69154041428588</v>
          </cell>
          <cell r="M668">
            <v>11.446671588393839</v>
          </cell>
          <cell r="N668">
            <v>11.843696980876707</v>
          </cell>
          <cell r="O668">
            <v>11.849986666683385</v>
          </cell>
        </row>
        <row r="669">
          <cell r="A669" t="str">
            <v>D-RHEM_SOLELC</v>
          </cell>
          <cell r="B669" t="str">
            <v>VAR_fin</v>
          </cell>
          <cell r="C669" t="str">
            <v>RHEM_SOL_ELC</v>
          </cell>
          <cell r="D669">
            <v>0.86248322578584768</v>
          </cell>
          <cell r="E669">
            <v>1.2875825891698951</v>
          </cell>
          <cell r="F669">
            <v>2.9278195414844532</v>
          </cell>
          <cell r="G669">
            <v>6.7647053852455903</v>
          </cell>
          <cell r="H669">
            <v>18.063344676252598</v>
          </cell>
          <cell r="I669">
            <v>18.881602139196762</v>
          </cell>
          <cell r="J669">
            <v>19.349013776754472</v>
          </cell>
          <cell r="K669">
            <v>20.232823501048269</v>
          </cell>
          <cell r="L669">
            <v>21.100218260516915</v>
          </cell>
          <cell r="M669">
            <v>22.220789065342515</v>
          </cell>
          <cell r="N669">
            <v>23.457363227118456</v>
          </cell>
          <cell r="O669">
            <v>24.601450269164598</v>
          </cell>
        </row>
        <row r="670">
          <cell r="A670" t="str">
            <v>ITOT-SWHCONBR7</v>
          </cell>
          <cell r="B670" t="str">
            <v>VAR_fout</v>
          </cell>
          <cell r="C670" t="str">
            <v>ITOT-ELS</v>
          </cell>
          <cell r="I670">
            <v>2.5540297396576145E-4</v>
          </cell>
          <cell r="J670">
            <v>2.563952913987533E-4</v>
          </cell>
          <cell r="K670">
            <v>2.595965432215184E-4</v>
          </cell>
          <cell r="L670">
            <v>1.7346872408433765E-4</v>
          </cell>
          <cell r="M670">
            <v>2.960002537431492E-4</v>
          </cell>
          <cell r="N670">
            <v>2.6149016556311277E-4</v>
          </cell>
          <cell r="O670">
            <v>6.3565584073066548E-4</v>
          </cell>
        </row>
        <row r="671">
          <cell r="A671" t="str">
            <v>ITOT-SWHCONBR7</v>
          </cell>
          <cell r="B671" t="str">
            <v>VAR_fout</v>
          </cell>
          <cell r="C671" t="str">
            <v>ITOT-SWHC</v>
          </cell>
          <cell r="I671">
            <v>4.453657069198293E-5</v>
          </cell>
          <cell r="J671">
            <v>4.4709608675124173E-5</v>
          </cell>
          <cell r="K671">
            <v>4.526783544865634E-5</v>
          </cell>
          <cell r="L671">
            <v>3.0249068650492173E-5</v>
          </cell>
          <cell r="M671">
            <v>5.1615828981865635E-5</v>
          </cell>
          <cell r="N671">
            <v>4.5598040864712492E-5</v>
          </cell>
          <cell r="O671">
            <v>1.1084417243421853E-4</v>
          </cell>
        </row>
        <row r="672">
          <cell r="A672" t="str">
            <v>ITOT-SWHCONBR7</v>
          </cell>
          <cell r="B672" t="str">
            <v>VAR_fin</v>
          </cell>
          <cell r="C672" t="str">
            <v>CON</v>
          </cell>
          <cell r="I672">
            <v>2.999395446577443E-4</v>
          </cell>
          <cell r="J672">
            <v>3.0110490007387742E-4</v>
          </cell>
          <cell r="K672">
            <v>3.0486437867017493E-4</v>
          </cell>
          <cell r="L672">
            <v>2.0371779273483002E-4</v>
          </cell>
          <cell r="M672">
            <v>3.4761608272501453E-4</v>
          </cell>
          <cell r="N672">
            <v>3.0708820642782553E-4</v>
          </cell>
          <cell r="O672">
            <v>7.465000131648841E-4</v>
          </cell>
        </row>
        <row r="673">
          <cell r="A673" t="str">
            <v>ITOT-SWHCONBR7</v>
          </cell>
          <cell r="B673" t="str">
            <v>VAR_ncap</v>
          </cell>
          <cell r="C673" t="str">
            <v>-</v>
          </cell>
          <cell r="I673">
            <v>1.6207853048179999E-5</v>
          </cell>
          <cell r="J673">
            <v>1.77423305375539E-7</v>
          </cell>
          <cell r="K673">
            <v>1.06998068887754E-7</v>
          </cell>
          <cell r="L673">
            <v>8.3105025142414593E-6</v>
          </cell>
          <cell r="M673">
            <v>1.0309980030383001E-5</v>
          </cell>
          <cell r="N673">
            <v>6.06156645551915E-7</v>
          </cell>
          <cell r="O673">
            <v>2.9689936875877699E-5</v>
          </cell>
        </row>
        <row r="674">
          <cell r="A674" t="str">
            <v>ITOT-SWHCONBR7</v>
          </cell>
          <cell r="B674" t="str">
            <v>VAR_cap</v>
          </cell>
          <cell r="C674" t="str">
            <v>-</v>
          </cell>
          <cell r="I674">
            <v>1.6207853048179999E-5</v>
          </cell>
          <cell r="J674">
            <v>1.6385276353555599E-5</v>
          </cell>
          <cell r="K674">
            <v>1.64922744224433E-5</v>
          </cell>
          <cell r="L674">
            <v>1.1061818826531999E-5</v>
          </cell>
          <cell r="M674">
            <v>1.87274806135122E-5</v>
          </cell>
          <cell r="N674">
            <v>1.6611047823268299E-5</v>
          </cell>
          <cell r="O674">
            <v>4.06060735518126E-5</v>
          </cell>
        </row>
        <row r="675">
          <cell r="A675" t="str">
            <v>RHNS-SHSTG-ELCHP</v>
          </cell>
          <cell r="B675" t="str">
            <v>VAR_fout</v>
          </cell>
          <cell r="C675" t="str">
            <v>RHNS-SHAELCH</v>
          </cell>
          <cell r="E675">
            <v>2.7021672933901203E-2</v>
          </cell>
          <cell r="F675">
            <v>8.6343254837064259E-2</v>
          </cell>
          <cell r="G675">
            <v>0.18756486912116177</v>
          </cell>
          <cell r="H675">
            <v>0.30027193850539846</v>
          </cell>
          <cell r="I675">
            <v>0.3717597799322741</v>
          </cell>
          <cell r="J675">
            <v>0.42881178159218186</v>
          </cell>
          <cell r="K675">
            <v>0.48487272547299148</v>
          </cell>
          <cell r="L675">
            <v>0.52546464108119861</v>
          </cell>
          <cell r="M675">
            <v>0.51671209002875851</v>
          </cell>
          <cell r="N675">
            <v>0.53852323048148576</v>
          </cell>
          <cell r="O675">
            <v>0.49253381983649053</v>
          </cell>
        </row>
        <row r="676">
          <cell r="A676" t="str">
            <v>RHNS-SHSTG-ELCHP</v>
          </cell>
          <cell r="B676" t="str">
            <v>VAR_fin</v>
          </cell>
          <cell r="C676" t="str">
            <v>RHNS-SHAELCH</v>
          </cell>
          <cell r="E676">
            <v>2.7023441881216703E-2</v>
          </cell>
          <cell r="F676">
            <v>8.6346879005193E-2</v>
          </cell>
          <cell r="G676">
            <v>0.18757308800418412</v>
          </cell>
          <cell r="H676">
            <v>0.30028340405128351</v>
          </cell>
          <cell r="I676">
            <v>0.37177503419361835</v>
          </cell>
          <cell r="J676">
            <v>0.42883046099647898</v>
          </cell>
          <cell r="K676">
            <v>0.48489430059959721</v>
          </cell>
          <cell r="L676">
            <v>0.52548809058916135</v>
          </cell>
          <cell r="M676">
            <v>0.51673697546416297</v>
          </cell>
          <cell r="N676">
            <v>0.53854753500901076</v>
          </cell>
          <cell r="O676">
            <v>0.49255889823959115</v>
          </cell>
        </row>
        <row r="677">
          <cell r="A677" t="str">
            <v>RHNS-SHSTG-ELCHP</v>
          </cell>
          <cell r="B677" t="str">
            <v>VAR_ncap</v>
          </cell>
          <cell r="C677" t="str">
            <v>-</v>
          </cell>
          <cell r="D677">
            <v>1.6138995469313199E-5</v>
          </cell>
          <cell r="E677">
            <v>3.0866348819462998E-3</v>
          </cell>
          <cell r="F677">
            <v>6.4468429726412197E-3</v>
          </cell>
          <cell r="G677">
            <v>1.13371098077934E-2</v>
          </cell>
          <cell r="H677">
            <v>8.2257157929200193E-3</v>
          </cell>
          <cell r="I677">
            <v>1.8529784567905799E-2</v>
          </cell>
          <cell r="J677">
            <v>1.7872413133398001E-2</v>
          </cell>
          <cell r="K677">
            <v>1.86586640101442E-2</v>
          </cell>
          <cell r="L677">
            <v>1.79211000729908E-2</v>
          </cell>
          <cell r="M677">
            <v>1.8353104259121799E-2</v>
          </cell>
          <cell r="N677">
            <v>2.1059827559779198E-2</v>
          </cell>
          <cell r="O677">
            <v>1.5528080705555799E-2</v>
          </cell>
        </row>
        <row r="678">
          <cell r="A678" t="str">
            <v>RHNS-SHSTG-ELCHP</v>
          </cell>
          <cell r="B678" t="str">
            <v>VAR_cap</v>
          </cell>
          <cell r="C678" t="str">
            <v>-</v>
          </cell>
          <cell r="D678">
            <v>1.6138995469313199E-5</v>
          </cell>
          <cell r="E678">
            <v>3.1015977390277949E-3</v>
          </cell>
          <cell r="F678">
            <v>9.5460664962738247E-3</v>
          </cell>
          <cell r="G678">
            <v>2.0879850806689117E-2</v>
          </cell>
          <cell r="H678">
            <v>2.7576629056686678E-2</v>
          </cell>
          <cell r="I678">
            <v>3.7272286710443886E-2</v>
          </cell>
          <cell r="J678">
            <v>4.4616627302048469E-2</v>
          </cell>
          <cell r="K678">
            <v>5.5026166736995952E-2</v>
          </cell>
          <cell r="L678">
            <v>5.4877211476040078E-2</v>
          </cell>
          <cell r="M678">
            <v>5.4877628407109011E-2</v>
          </cell>
          <cell r="N678">
            <v>5.4877336372384775E-2</v>
          </cell>
          <cell r="O678">
            <v>5.4879446972284772E-2</v>
          </cell>
        </row>
        <row r="679">
          <cell r="A679" t="str">
            <v>RHNS-SHSOLBR</v>
          </cell>
          <cell r="B679" t="str">
            <v>VAR_fout</v>
          </cell>
          <cell r="C679" t="str">
            <v>RHNS-SHASOL</v>
          </cell>
          <cell r="E679">
            <v>1.3400936776346397E-2</v>
          </cell>
          <cell r="F679">
            <v>1.5000275728494545E-2</v>
          </cell>
          <cell r="G679">
            <v>3.0161530144066748E-3</v>
          </cell>
          <cell r="H679">
            <v>1.7729280623413855E-2</v>
          </cell>
          <cell r="I679">
            <v>1.68233610151312E-2</v>
          </cell>
          <cell r="J679">
            <v>1.758870507289689E-2</v>
          </cell>
          <cell r="K679">
            <v>2.6738571604484229E-2</v>
          </cell>
          <cell r="L679">
            <v>1.0480595414595116E-3</v>
          </cell>
          <cell r="M679">
            <v>3.9185036773648814E-4</v>
          </cell>
          <cell r="N679">
            <v>7.3950508492567506E-5</v>
          </cell>
          <cell r="O679">
            <v>5.0164217368456505E-3</v>
          </cell>
        </row>
        <row r="680">
          <cell r="A680" t="str">
            <v>RHNS-SHSOLBR</v>
          </cell>
          <cell r="B680" t="str">
            <v>VAR_fin</v>
          </cell>
          <cell r="C680" t="str">
            <v>SOL</v>
          </cell>
          <cell r="E680">
            <v>1.3400936776346397E-2</v>
          </cell>
          <cell r="F680">
            <v>1.5000275728494545E-2</v>
          </cell>
          <cell r="G680">
            <v>3.0161530144066748E-3</v>
          </cell>
          <cell r="H680">
            <v>1.7729280623413855E-2</v>
          </cell>
          <cell r="I680">
            <v>1.68233610151312E-2</v>
          </cell>
          <cell r="J680">
            <v>1.758870507289689E-2</v>
          </cell>
          <cell r="K680">
            <v>2.6738571604484229E-2</v>
          </cell>
          <cell r="L680">
            <v>1.0480595414595116E-3</v>
          </cell>
          <cell r="M680">
            <v>3.9185036773648814E-4</v>
          </cell>
          <cell r="N680">
            <v>7.3950508492567506E-5</v>
          </cell>
          <cell r="O680">
            <v>5.0164217368456505E-3</v>
          </cell>
        </row>
        <row r="681">
          <cell r="A681" t="str">
            <v>RHNS-SHSOLBR</v>
          </cell>
          <cell r="B681" t="str">
            <v>VAR_ncap</v>
          </cell>
          <cell r="C681" t="str">
            <v>-</v>
          </cell>
          <cell r="E681">
            <v>2.4301986809285099E-3</v>
          </cell>
          <cell r="F681">
            <v>1.1001574959695201E-5</v>
          </cell>
          <cell r="G681">
            <v>2.4945500463163897E-7</v>
          </cell>
          <cell r="H681">
            <v>1.33054583524642E-3</v>
          </cell>
          <cell r="I681">
            <v>1.25386520517882E-3</v>
          </cell>
          <cell r="J681">
            <v>2.72129835624391E-6</v>
          </cell>
          <cell r="K681">
            <v>2.6301092026126999E-3</v>
          </cell>
          <cell r="L681">
            <v>1.0615004506634299E-3</v>
          </cell>
          <cell r="M681">
            <v>1.9502444651405001E-4</v>
          </cell>
          <cell r="N681">
            <v>2.5006592669434501E-3</v>
          </cell>
          <cell r="O681">
            <v>1.19133642951099E-3</v>
          </cell>
        </row>
        <row r="682">
          <cell r="A682" t="str">
            <v>RHNS-SHSOLBR</v>
          </cell>
          <cell r="B682" t="str">
            <v>VAR_cap</v>
          </cell>
          <cell r="C682" t="str">
            <v>-</v>
          </cell>
          <cell r="E682">
            <v>2.4301986809285099E-3</v>
          </cell>
          <cell r="F682">
            <v>2.4412002558882101E-3</v>
          </cell>
          <cell r="G682">
            <v>2.4414497108928399E-3</v>
          </cell>
          <cell r="H682">
            <v>2.5868940893368198E-3</v>
          </cell>
          <cell r="I682">
            <v>2.5869233344519198E-3</v>
          </cell>
          <cell r="J682">
            <v>2.5871323387814801E-3</v>
          </cell>
          <cell r="K682">
            <v>3.8866957061477699E-3</v>
          </cell>
          <cell r="L682">
            <v>3.88663189395658E-3</v>
          </cell>
          <cell r="M682">
            <v>3.8866340997901799E-3</v>
          </cell>
          <cell r="N682">
            <v>3.88652398930746E-3</v>
          </cell>
          <cell r="O682">
            <v>3.8870201429685E-3</v>
          </cell>
        </row>
        <row r="683">
          <cell r="A683" t="str">
            <v>RHES-SHPLTBR</v>
          </cell>
          <cell r="B683" t="str">
            <v>VAR_fout</v>
          </cell>
          <cell r="C683" t="str">
            <v>RHES-SHPLT</v>
          </cell>
          <cell r="D683">
            <v>1.2957572792785896</v>
          </cell>
          <cell r="E683">
            <v>1.4868838992704494</v>
          </cell>
          <cell r="F683">
            <v>1.4868845406718909</v>
          </cell>
          <cell r="G683">
            <v>1.4868839161260783</v>
          </cell>
          <cell r="H683">
            <v>1.4868840691360734</v>
          </cell>
          <cell r="I683">
            <v>1.486884036581708</v>
          </cell>
          <cell r="J683">
            <v>1.4868843211456473</v>
          </cell>
          <cell r="K683">
            <v>1.4868841467249996</v>
          </cell>
          <cell r="L683">
            <v>1.4868836555207054</v>
          </cell>
          <cell r="M683">
            <v>1.4868841616897996</v>
          </cell>
          <cell r="N683">
            <v>1.486884028177808</v>
          </cell>
          <cell r="O683">
            <v>1.4868851660899427</v>
          </cell>
        </row>
        <row r="684">
          <cell r="A684" t="str">
            <v>RHES-SHPLTBR</v>
          </cell>
          <cell r="B684" t="str">
            <v>VAR_fin</v>
          </cell>
          <cell r="C684" t="str">
            <v>RPLT</v>
          </cell>
          <cell r="D684">
            <v>1.4397303103095451</v>
          </cell>
          <cell r="E684">
            <v>1.6520932214116097</v>
          </cell>
          <cell r="F684">
            <v>1.6520939340798795</v>
          </cell>
          <cell r="G684">
            <v>1.6520932401400845</v>
          </cell>
          <cell r="H684">
            <v>1.6520934101511926</v>
          </cell>
          <cell r="I684">
            <v>1.6520933739796739</v>
          </cell>
          <cell r="J684">
            <v>1.6520936901618297</v>
          </cell>
          <cell r="K684">
            <v>1.6520934963611111</v>
          </cell>
          <cell r="L684">
            <v>1.6520929505785631</v>
          </cell>
          <cell r="M684">
            <v>1.6520935129886642</v>
          </cell>
          <cell r="N684">
            <v>1.6520933646420113</v>
          </cell>
          <cell r="O684">
            <v>1.6520946289888243</v>
          </cell>
        </row>
        <row r="685">
          <cell r="A685" t="str">
            <v>RHES-SHPLTBR</v>
          </cell>
          <cell r="B685" t="str">
            <v>VAR_ncap</v>
          </cell>
          <cell r="C685" t="str">
            <v>-</v>
          </cell>
          <cell r="E685">
            <v>1.5660672857734301E-2</v>
          </cell>
          <cell r="F685">
            <v>5.2321094568776701E-8</v>
          </cell>
          <cell r="G685">
            <v>9.3412846996944201E-8</v>
          </cell>
          <cell r="H685">
            <v>8.6678385596959506E-2</v>
          </cell>
          <cell r="I685">
            <v>3.36572798730072E-2</v>
          </cell>
          <cell r="J685">
            <v>4.4778421997921801E-7</v>
          </cell>
          <cell r="K685">
            <v>8.7486395846368498E-2</v>
          </cell>
          <cell r="L685">
            <v>2.7510247189689599E-2</v>
          </cell>
          <cell r="M685">
            <v>5.1349921976256204E-3</v>
          </cell>
          <cell r="N685">
            <v>8.0982809978467199E-2</v>
          </cell>
          <cell r="O685">
            <v>3.4029094601193598E-2</v>
          </cell>
        </row>
        <row r="686">
          <cell r="A686" t="str">
            <v>RHES-SHPLTBR</v>
          </cell>
          <cell r="B686" t="str">
            <v>VAR_cap</v>
          </cell>
          <cell r="C686" t="str">
            <v>-</v>
          </cell>
          <cell r="D686">
            <v>0.104681131456585</v>
          </cell>
          <cell r="E686">
            <v>0.1203418043143193</v>
          </cell>
          <cell r="F686">
            <v>0.12034175968410867</v>
          </cell>
          <cell r="G686">
            <v>0.12034178688213906</v>
          </cell>
          <cell r="H686">
            <v>0.12184946208649144</v>
          </cell>
          <cell r="I686">
            <v>0.12033570075417506</v>
          </cell>
          <cell r="J686">
            <v>0.12033606652652572</v>
          </cell>
          <cell r="K686">
            <v>0.12114404103144064</v>
          </cell>
          <cell r="L686">
            <v>0.12016852684278774</v>
          </cell>
          <cell r="M686">
            <v>0.12013154562411647</v>
          </cell>
          <cell r="N686">
            <v>0.12040255198438667</v>
          </cell>
          <cell r="O686">
            <v>0.12014680080191399</v>
          </cell>
        </row>
        <row r="687">
          <cell r="A687" t="str">
            <v>RHES-SHCONBR6</v>
          </cell>
          <cell r="B687" t="str">
            <v>VAR_fout</v>
          </cell>
          <cell r="C687" t="str">
            <v>RHES-SHCON</v>
          </cell>
          <cell r="E687">
            <v>4.1194251650646778E-5</v>
          </cell>
          <cell r="F687">
            <v>4.0723939698878914E-5</v>
          </cell>
          <cell r="G687">
            <v>3.0161822820129995E-5</v>
          </cell>
          <cell r="H687">
            <v>3.6373036695320914E-5</v>
          </cell>
          <cell r="I687">
            <v>3.5772477897738244E-5</v>
          </cell>
          <cell r="J687">
            <v>3.5228941039700979E-5</v>
          </cell>
          <cell r="K687">
            <v>3.5534184635277054E-5</v>
          </cell>
          <cell r="L687">
            <v>2.6250393502638407E-5</v>
          </cell>
          <cell r="M687">
            <v>3.7360859843620785E-5</v>
          </cell>
          <cell r="N687">
            <v>3.5364392687342959E-5</v>
          </cell>
          <cell r="O687">
            <v>3.6726303856353782E-5</v>
          </cell>
        </row>
        <row r="688">
          <cell r="A688" t="str">
            <v>RHES-SHCONBR6</v>
          </cell>
          <cell r="B688" t="str">
            <v>VAR_fin</v>
          </cell>
          <cell r="C688" t="str">
            <v>CON</v>
          </cell>
          <cell r="E688">
            <v>4.1194251650646778E-5</v>
          </cell>
          <cell r="F688">
            <v>4.0723939698878914E-5</v>
          </cell>
          <cell r="G688">
            <v>3.0161822820129995E-5</v>
          </cell>
          <cell r="H688">
            <v>3.6373036695320914E-5</v>
          </cell>
          <cell r="I688">
            <v>3.5772477897738244E-5</v>
          </cell>
          <cell r="J688">
            <v>3.5228941039700979E-5</v>
          </cell>
          <cell r="K688">
            <v>3.5534184635277054E-5</v>
          </cell>
          <cell r="L688">
            <v>2.6250393502638407E-5</v>
          </cell>
          <cell r="M688">
            <v>3.7360859843620785E-5</v>
          </cell>
          <cell r="N688">
            <v>3.5364392687342959E-5</v>
          </cell>
          <cell r="O688">
            <v>3.6726303856353782E-5</v>
          </cell>
        </row>
        <row r="689">
          <cell r="A689" t="str">
            <v>RHES-SHCONBR6</v>
          </cell>
          <cell r="B689" t="str">
            <v>VAR_ncap</v>
          </cell>
          <cell r="C689" t="str">
            <v>-</v>
          </cell>
          <cell r="E689">
            <v>2.3021133063583099E-6</v>
          </cell>
          <cell r="K689">
            <v>5.18980302146934E-7</v>
          </cell>
          <cell r="L689">
            <v>1.30644801218487E-6</v>
          </cell>
          <cell r="M689">
            <v>1.7234018395818701E-7</v>
          </cell>
          <cell r="N689">
            <v>5.6349405379578905E-7</v>
          </cell>
        </row>
        <row r="690">
          <cell r="A690" t="str">
            <v>RHES-SHCONBR6</v>
          </cell>
          <cell r="B690" t="str">
            <v>VAR_cap</v>
          </cell>
          <cell r="C690" t="str">
            <v>-</v>
          </cell>
          <cell r="E690">
            <v>2.3021133063583099E-6</v>
          </cell>
          <cell r="F690">
            <v>2.3021133063583099E-6</v>
          </cell>
          <cell r="G690">
            <v>2.3021133063583099E-6</v>
          </cell>
          <cell r="H690">
            <v>2.3021133063583099E-6</v>
          </cell>
          <cell r="I690">
            <v>2.3021133063583099E-6</v>
          </cell>
          <cell r="J690">
            <v>2.3021133063583099E-6</v>
          </cell>
          <cell r="K690">
            <v>2.0725910143940601E-6</v>
          </cell>
          <cell r="L690">
            <v>1.82542831433181E-6</v>
          </cell>
          <cell r="M690">
            <v>1.99776849829E-6</v>
          </cell>
          <cell r="N690">
            <v>2.5612625520857799E-6</v>
          </cell>
          <cell r="O690">
            <v>2.5612625520857799E-6</v>
          </cell>
        </row>
        <row r="691">
          <cell r="A691" t="str">
            <v>RHSA-WHPLTBR</v>
          </cell>
          <cell r="B691" t="str">
            <v>VAR_fout</v>
          </cell>
          <cell r="C691" t="str">
            <v>RHSA-WHPLT</v>
          </cell>
          <cell r="D691">
            <v>0.1697919634519123</v>
          </cell>
          <cell r="E691">
            <v>0.194836255707969</v>
          </cell>
          <cell r="F691">
            <v>0.12890640192283637</v>
          </cell>
          <cell r="G691">
            <v>0.13419722809903364</v>
          </cell>
          <cell r="H691">
            <v>0.13897658103968777</v>
          </cell>
          <cell r="I691">
            <v>0.14287258468229286</v>
          </cell>
          <cell r="J691">
            <v>0.14604741779569744</v>
          </cell>
          <cell r="K691">
            <v>0.14898394898282774</v>
          </cell>
          <cell r="L691">
            <v>0.15114984167214807</v>
          </cell>
          <cell r="M691">
            <v>0.1536122834717065</v>
          </cell>
          <cell r="N691">
            <v>0.15361177007096188</v>
          </cell>
          <cell r="O691">
            <v>0.15361248608889896</v>
          </cell>
        </row>
        <row r="692">
          <cell r="A692" t="str">
            <v>RHSA-WHPLTBR</v>
          </cell>
          <cell r="B692" t="str">
            <v>VAR_fin</v>
          </cell>
          <cell r="C692" t="str">
            <v>RPLT</v>
          </cell>
          <cell r="D692">
            <v>0.27166714152305993</v>
          </cell>
          <cell r="E692">
            <v>0.31173800913275029</v>
          </cell>
          <cell r="F692">
            <v>0.20625024307653836</v>
          </cell>
          <cell r="G692">
            <v>0.21471556495845384</v>
          </cell>
          <cell r="H692">
            <v>0.22236252966350034</v>
          </cell>
          <cell r="I692">
            <v>0.22859613549166855</v>
          </cell>
          <cell r="J692">
            <v>0.23367586847311597</v>
          </cell>
          <cell r="K692">
            <v>0.23837431837252451</v>
          </cell>
          <cell r="L692">
            <v>0.24183974667543692</v>
          </cell>
          <cell r="M692">
            <v>0.24577965355473072</v>
          </cell>
          <cell r="N692">
            <v>0.24577883211353885</v>
          </cell>
          <cell r="O692">
            <v>0.24577997774223839</v>
          </cell>
        </row>
        <row r="693">
          <cell r="A693" t="str">
            <v>RHSA-WHPLTBR</v>
          </cell>
          <cell r="B693" t="str">
            <v>VAR_ncap</v>
          </cell>
          <cell r="C693" t="str">
            <v>-</v>
          </cell>
          <cell r="E693">
            <v>1.9500355955641799E-3</v>
          </cell>
          <cell r="F693">
            <v>2.7740341459023398E-8</v>
          </cell>
          <cell r="G693">
            <v>8.3628747085627298E-8</v>
          </cell>
          <cell r="H693">
            <v>5.5890779302841002E-3</v>
          </cell>
          <cell r="I693">
            <v>4.1787659665704297E-3</v>
          </cell>
          <cell r="J693">
            <v>2.1726100553178299E-4</v>
          </cell>
          <cell r="K693">
            <v>5.79443659075624E-3</v>
          </cell>
          <cell r="L693">
            <v>3.7090043619437802E-3</v>
          </cell>
          <cell r="M693">
            <v>6.8252610142044597E-4</v>
          </cell>
          <cell r="N693">
            <v>6.2620361387917102E-3</v>
          </cell>
          <cell r="O693">
            <v>3.8476880435584998E-3</v>
          </cell>
        </row>
        <row r="694">
          <cell r="A694" t="str">
            <v>RHSA-WHPLTBR</v>
          </cell>
          <cell r="B694" t="str">
            <v>VAR_cap</v>
          </cell>
          <cell r="C694" t="str">
            <v>-</v>
          </cell>
          <cell r="D694">
            <v>1.12410901121583E-2</v>
          </cell>
          <cell r="E694">
            <v>1.3191115117436548E-2</v>
          </cell>
          <cell r="F694">
            <v>1.3189869977659967E-2</v>
          </cell>
          <cell r="G694">
            <v>1.3189434464634095E-2</v>
          </cell>
          <cell r="H694">
            <v>9.502782827574649E-3</v>
          </cell>
          <cell r="I694">
            <v>9.7678474735896706E-3</v>
          </cell>
          <cell r="J694">
            <v>9.9850259038323733E-3</v>
          </cell>
          <cell r="K694">
            <v>1.0190320871121554E-2</v>
          </cell>
          <cell r="L694">
            <v>1.0333851165706578E-2</v>
          </cell>
          <cell r="M694">
            <v>1.0185810295344117E-2</v>
          </cell>
          <cell r="N694">
            <v>1.0503855237626659E-2</v>
          </cell>
          <cell r="O694">
            <v>1.0792096932947913E-2</v>
          </cell>
        </row>
        <row r="695">
          <cell r="A695" t="str">
            <v>ITOT-SWHCONBR8</v>
          </cell>
          <cell r="B695" t="str">
            <v>VAR_fout</v>
          </cell>
          <cell r="C695" t="str">
            <v>ITOT-ELS</v>
          </cell>
          <cell r="J695">
            <v>2.4555414205844372E-5</v>
          </cell>
          <cell r="K695">
            <v>4.0555378928771255E-5</v>
          </cell>
          <cell r="L695">
            <v>3.6473137603020559E-5</v>
          </cell>
          <cell r="M695">
            <v>5.47796352519022E-5</v>
          </cell>
          <cell r="N695">
            <v>4.7323051978820188E-5</v>
          </cell>
          <cell r="O695">
            <v>9.2946996180746577E-5</v>
          </cell>
        </row>
        <row r="696">
          <cell r="A696" t="str">
            <v>ITOT-SWHCONBR8</v>
          </cell>
          <cell r="B696" t="str">
            <v>VAR_fout</v>
          </cell>
          <cell r="C696" t="str">
            <v>ITOT-SWHC</v>
          </cell>
          <cell r="J696">
            <v>9.4808963371355119E-5</v>
          </cell>
          <cell r="K696">
            <v>1.5658515890374017E-4</v>
          </cell>
          <cell r="L696">
            <v>1.4082354050538249E-4</v>
          </cell>
          <cell r="M696">
            <v>2.1150530748765287E-4</v>
          </cell>
          <cell r="N696">
            <v>1.8271528486833019E-4</v>
          </cell>
          <cell r="O696">
            <v>3.5887027938142062E-4</v>
          </cell>
        </row>
        <row r="697">
          <cell r="A697" t="str">
            <v>ITOT-SWHCONBR8</v>
          </cell>
          <cell r="B697" t="str">
            <v>VAR_fin</v>
          </cell>
          <cell r="C697" t="str">
            <v>CON</v>
          </cell>
          <cell r="J697">
            <v>1.1936437757719948E-4</v>
          </cell>
          <cell r="K697">
            <v>1.9714053783251141E-4</v>
          </cell>
          <cell r="L697">
            <v>1.7729667810840305E-4</v>
          </cell>
          <cell r="M697">
            <v>2.6628494273955481E-4</v>
          </cell>
          <cell r="N697">
            <v>2.3003833684715042E-4</v>
          </cell>
          <cell r="O697">
            <v>4.5181727556216773E-4</v>
          </cell>
        </row>
        <row r="698">
          <cell r="A698" t="str">
            <v>ITOT-SWHCONBR8</v>
          </cell>
          <cell r="B698" t="str">
            <v>VAR_ncap</v>
          </cell>
          <cell r="C698" t="str">
            <v>-</v>
          </cell>
          <cell r="J698">
            <v>6.28665925304927E-6</v>
          </cell>
          <cell r="K698">
            <v>3.6999061428524298E-6</v>
          </cell>
          <cell r="L698">
            <v>1.4769980667203699E-7</v>
          </cell>
          <cell r="M698">
            <v>9.9130917950010808E-6</v>
          </cell>
          <cell r="N698">
            <v>1.59662593288019E-6</v>
          </cell>
          <cell r="O698">
            <v>1.2566829127246E-5</v>
          </cell>
        </row>
        <row r="699">
          <cell r="A699" t="str">
            <v>ITOT-SWHCONBR8</v>
          </cell>
          <cell r="B699" t="str">
            <v>VAR_cap</v>
          </cell>
          <cell r="C699" t="str">
            <v>-</v>
          </cell>
          <cell r="J699">
            <v>6.28665925304927E-6</v>
          </cell>
          <cell r="K699">
            <v>9.9865653959016998E-6</v>
          </cell>
          <cell r="L699">
            <v>9.3013115909516704E-6</v>
          </cell>
          <cell r="M699">
            <v>1.37606977445255E-5</v>
          </cell>
          <cell r="N699">
            <v>1.22659291656846E-5</v>
          </cell>
          <cell r="O699">
            <v>2.4076546855127301E-5</v>
          </cell>
        </row>
        <row r="700">
          <cell r="A700" t="str">
            <v>D-SCOM_KEV_HFC_ELC_CHP</v>
          </cell>
          <cell r="B700" t="str">
            <v>VAR_fout</v>
          </cell>
          <cell r="C700" t="str">
            <v>ELC5</v>
          </cell>
          <cell r="G700">
            <v>2.741267034868518E-4</v>
          </cell>
          <cell r="H700">
            <v>9.4664099796454325E-4</v>
          </cell>
          <cell r="I700">
            <v>9.9316360081530921E-4</v>
          </cell>
          <cell r="J700">
            <v>6.8876703949936511E-4</v>
          </cell>
          <cell r="K700">
            <v>8.5551151599852157E-4</v>
          </cell>
          <cell r="L700">
            <v>2.3455144773508393E-3</v>
          </cell>
          <cell r="M700">
            <v>2.1717273919818819E-3</v>
          </cell>
          <cell r="N700">
            <v>7.4665730234570443E-3</v>
          </cell>
          <cell r="O700">
            <v>7.30404664603278E-3</v>
          </cell>
        </row>
        <row r="701">
          <cell r="A701" t="str">
            <v>D-SCOM_KEV_HFC_ELC_CHP</v>
          </cell>
          <cell r="B701" t="str">
            <v>VAR_fout</v>
          </cell>
          <cell r="C701" t="str">
            <v>SCOM_ELC</v>
          </cell>
          <cell r="G701">
            <v>2.7409014639151886E-4</v>
          </cell>
          <cell r="H701">
            <v>9.463921096599878E-4</v>
          </cell>
          <cell r="I701">
            <v>9.9297844028980336E-4</v>
          </cell>
          <cell r="J701">
            <v>6.8859556114039225E-4</v>
          </cell>
          <cell r="K701">
            <v>8.5619627778779888E-4</v>
          </cell>
          <cell r="L701">
            <v>2.3443862427202783E-3</v>
          </cell>
          <cell r="M701">
            <v>2.1718339212185521E-3</v>
          </cell>
          <cell r="N701">
            <v>7.4653396843459598E-3</v>
          </cell>
          <cell r="O701">
            <v>7.3066375500547035E-3</v>
          </cell>
        </row>
        <row r="702">
          <cell r="A702" t="str">
            <v>D-SCOM_KEV_HFC_ELC_CHP</v>
          </cell>
          <cell r="B702" t="str">
            <v>VAR_fin</v>
          </cell>
          <cell r="C702" t="str">
            <v>SCOM_KEV_HFC_ELC_CHP</v>
          </cell>
          <cell r="G702">
            <v>5.4722816585012169E-4</v>
          </cell>
          <cell r="H702">
            <v>1.8913017427129642E-3</v>
          </cell>
          <cell r="I702">
            <v>1.986129787570757E-3</v>
          </cell>
          <cell r="J702">
            <v>1.3764145293240905E-3</v>
          </cell>
          <cell r="K702">
            <v>1.7106190914283786E-3</v>
          </cell>
          <cell r="L702">
            <v>4.6874604291443573E-3</v>
          </cell>
          <cell r="M702">
            <v>4.3431858201622032E-3</v>
          </cell>
          <cell r="N702">
            <v>1.4929206044525566E-2</v>
          </cell>
          <cell r="O702">
            <v>1.4606068809173717E-2</v>
          </cell>
        </row>
        <row r="703">
          <cell r="A703" t="str">
            <v>D-EH2R</v>
          </cell>
          <cell r="B703" t="str">
            <v>VAR_fout</v>
          </cell>
          <cell r="C703" t="str">
            <v>EH2</v>
          </cell>
          <cell r="I703">
            <v>2.5995833684250239E-3</v>
          </cell>
          <cell r="J703">
            <v>5.9784241864617345E-2</v>
          </cell>
          <cell r="K703">
            <v>6.1981235743880515E-2</v>
          </cell>
          <cell r="L703">
            <v>1.1828801732101648E-2</v>
          </cell>
          <cell r="M703">
            <v>2.5695652909687497E-3</v>
          </cell>
          <cell r="N703">
            <v>1.7348144610328379E-3</v>
          </cell>
          <cell r="O703">
            <v>6.578434034259271E-3</v>
          </cell>
        </row>
        <row r="704">
          <cell r="A704" t="str">
            <v>D-EH2R</v>
          </cell>
          <cell r="B704" t="str">
            <v>VAR_fin</v>
          </cell>
          <cell r="C704" t="str">
            <v>H2</v>
          </cell>
          <cell r="I704">
            <v>2.5995833684250239E-3</v>
          </cell>
          <cell r="J704">
            <v>5.9784241864617345E-2</v>
          </cell>
          <cell r="K704">
            <v>6.1981235743880515E-2</v>
          </cell>
          <cell r="L704">
            <v>1.1828801732101648E-2</v>
          </cell>
          <cell r="M704">
            <v>2.5695652909687497E-3</v>
          </cell>
          <cell r="N704">
            <v>1.7348144610328379E-3</v>
          </cell>
          <cell r="O704">
            <v>6.578434034259271E-3</v>
          </cell>
        </row>
        <row r="705">
          <cell r="A705" t="str">
            <v>D-EH2R</v>
          </cell>
          <cell r="B705" t="str">
            <v>VAR_ncap</v>
          </cell>
          <cell r="C705" t="str">
            <v>-</v>
          </cell>
          <cell r="H705">
            <v>2.3660299058827201E-7</v>
          </cell>
          <cell r="I705">
            <v>1.7019446373001899E-4</v>
          </cell>
          <cell r="J705">
            <v>3.6522550814233499E-3</v>
          </cell>
          <cell r="K705">
            <v>8.2447569133746606E-5</v>
          </cell>
          <cell r="L705">
            <v>5.5759695399953901E-5</v>
          </cell>
          <cell r="M705">
            <v>1.01969184441505E-4</v>
          </cell>
          <cell r="N705">
            <v>8.2017795208986005E-5</v>
          </cell>
          <cell r="O705">
            <v>2.69071232165173E-4</v>
          </cell>
        </row>
        <row r="706">
          <cell r="A706" t="str">
            <v>D-EH2R</v>
          </cell>
          <cell r="B706" t="str">
            <v>VAR_cap</v>
          </cell>
          <cell r="C706" t="str">
            <v>-</v>
          </cell>
          <cell r="H706">
            <v>2.3660299058827201E-7</v>
          </cell>
          <cell r="I706">
            <v>1.70244149633532E-4</v>
          </cell>
          <cell r="J706">
            <v>3.6522550814233499E-3</v>
          </cell>
          <cell r="K706">
            <v>3.7347026505570998E-3</v>
          </cell>
          <cell r="L706">
            <v>6.4197140712966296E-4</v>
          </cell>
          <cell r="M706">
            <v>1.4430094843377299E-4</v>
          </cell>
          <cell r="N706">
            <v>1.00078773270628E-4</v>
          </cell>
          <cell r="O706">
            <v>3.51089027374159E-4</v>
          </cell>
        </row>
        <row r="707">
          <cell r="A707" t="str">
            <v>SCOM-ELCSPECADV</v>
          </cell>
          <cell r="B707" t="str">
            <v>VAR_fout</v>
          </cell>
          <cell r="C707" t="str">
            <v>SCOM-ELS</v>
          </cell>
          <cell r="G707">
            <v>6.310226930450153E-5</v>
          </cell>
          <cell r="H707">
            <v>1.6093675456030248E-4</v>
          </cell>
          <cell r="I707">
            <v>2.0171543382388048E-4</v>
          </cell>
          <cell r="J707">
            <v>2.0536219003837683E-4</v>
          </cell>
          <cell r="K707">
            <v>2.2116630696232529E-4</v>
          </cell>
          <cell r="L707">
            <v>1.6087334261436214E-4</v>
          </cell>
          <cell r="M707">
            <v>2.6445799642170307E-4</v>
          </cell>
          <cell r="N707">
            <v>2.3599491492733968E-4</v>
          </cell>
          <cell r="O707">
            <v>4.4473151335582684E-4</v>
          </cell>
        </row>
        <row r="708">
          <cell r="A708" t="str">
            <v>SCOM-ELCSPECADV</v>
          </cell>
          <cell r="B708" t="str">
            <v>VAR_fin</v>
          </cell>
          <cell r="C708" t="str">
            <v>SCOM_ELC</v>
          </cell>
          <cell r="G708">
            <v>5.4332929912652761E-5</v>
          </cell>
          <cell r="H708">
            <v>1.3511639520830075E-4</v>
          </cell>
          <cell r="I708">
            <v>1.6523295064398274E-4</v>
          </cell>
          <cell r="J708">
            <v>1.6402599485714357E-4</v>
          </cell>
          <cell r="K708">
            <v>1.7235182178240875E-4</v>
          </cell>
          <cell r="L708">
            <v>1.2536635465244738E-4</v>
          </cell>
          <cell r="M708">
            <v>2.0608843224917848E-4</v>
          </cell>
          <cell r="N708">
            <v>1.839075493811101E-4</v>
          </cell>
          <cell r="O708">
            <v>3.4657307247066974E-4</v>
          </cell>
        </row>
        <row r="709">
          <cell r="A709" t="str">
            <v>SCOM-ELCSPECADV</v>
          </cell>
          <cell r="B709" t="str">
            <v>VAR_ncap</v>
          </cell>
          <cell r="C709" t="str">
            <v>-</v>
          </cell>
          <cell r="G709">
            <v>6.7011232555330296E-6</v>
          </cell>
          <cell r="H709">
            <v>1.03520326321882E-5</v>
          </cell>
          <cell r="I709">
            <v>4.3292136184638903E-6</v>
          </cell>
          <cell r="J709">
            <v>4.6678383538782901E-7</v>
          </cell>
          <cell r="K709">
            <v>1.8467403825308999E-6</v>
          </cell>
          <cell r="L709">
            <v>3.2752900307108698E-7</v>
          </cell>
          <cell r="M709">
            <v>2.1380205396869701E-5</v>
          </cell>
          <cell r="N709">
            <v>1.3455654780222001E-6</v>
          </cell>
          <cell r="O709">
            <v>2.2585041710559399E-5</v>
          </cell>
        </row>
        <row r="710">
          <cell r="A710" t="str">
            <v>SCOM-ELCSPECADV</v>
          </cell>
          <cell r="B710" t="str">
            <v>VAR_cap</v>
          </cell>
          <cell r="C710" t="str">
            <v>-</v>
          </cell>
          <cell r="G710">
            <v>6.7011232555330296E-6</v>
          </cell>
          <cell r="H710">
            <v>1.7039143704780047E-5</v>
          </cell>
          <cell r="I710">
            <v>2.1327683134638465E-5</v>
          </cell>
          <cell r="J710">
            <v>2.1721791364224033E-5</v>
          </cell>
          <cell r="K710">
            <v>2.3425222601147764E-5</v>
          </cell>
          <cell r="L710">
            <v>1.702878508121742E-5</v>
          </cell>
          <cell r="M710">
            <v>2.8001440669934945E-5</v>
          </cell>
          <cell r="N710">
            <v>2.4969996553183139E-5</v>
          </cell>
          <cell r="O710">
            <v>4.7125154256352395E-5</v>
          </cell>
        </row>
        <row r="711">
          <cell r="A711" t="str">
            <v>RHSA-WHLTHRD</v>
          </cell>
          <cell r="B711" t="str">
            <v>VAR_fout</v>
          </cell>
          <cell r="C711" t="str">
            <v>RHSA-WHLTHRD</v>
          </cell>
          <cell r="D711">
            <v>1.3170438470452901</v>
          </cell>
          <cell r="E711">
            <v>1.4633761297618286</v>
          </cell>
          <cell r="F711">
            <v>1.3785686383285753</v>
          </cell>
          <cell r="G711">
            <v>1.0103508012246059</v>
          </cell>
          <cell r="H711">
            <v>0.9999702617656584</v>
          </cell>
          <cell r="I711">
            <v>1.1251937149878075</v>
          </cell>
          <cell r="J711">
            <v>1.3359808416014325</v>
          </cell>
          <cell r="K711">
            <v>1.3363239359771018</v>
          </cell>
          <cell r="L711">
            <v>1.3097433431559347</v>
          </cell>
          <cell r="M711">
            <v>1.2331067963079547</v>
          </cell>
          <cell r="N711">
            <v>1.3558416530380244</v>
          </cell>
          <cell r="O711">
            <v>1.1321318194379792</v>
          </cell>
        </row>
        <row r="712">
          <cell r="A712" t="str">
            <v>RHSA-WHLTHRD</v>
          </cell>
          <cell r="B712" t="str">
            <v>VAR_fin</v>
          </cell>
          <cell r="C712" t="str">
            <v>RHSA_LTH</v>
          </cell>
          <cell r="D712">
            <v>1.7104465546042722</v>
          </cell>
          <cell r="E712">
            <v>1.8955649349246475</v>
          </cell>
          <cell r="F712">
            <v>1.7787982430046152</v>
          </cell>
          <cell r="G712">
            <v>1.2953215400315461</v>
          </cell>
          <cell r="H712">
            <v>1.2738474672173985</v>
          </cell>
          <cell r="I712">
            <v>1.4242958417567166</v>
          </cell>
          <cell r="J712">
            <v>1.6911149893689033</v>
          </cell>
          <cell r="K712">
            <v>1.6915492860469648</v>
          </cell>
          <cell r="L712">
            <v>1.657902966020169</v>
          </cell>
          <cell r="M712">
            <v>1.5608946788708293</v>
          </cell>
          <cell r="N712">
            <v>1.7162552570101606</v>
          </cell>
          <cell r="O712">
            <v>1.4330782524531398</v>
          </cell>
        </row>
        <row r="713">
          <cell r="A713" t="str">
            <v>RHSA-WHLTHRD</v>
          </cell>
          <cell r="B713" t="str">
            <v>VAR_ncap</v>
          </cell>
          <cell r="C713" t="str">
            <v>-</v>
          </cell>
          <cell r="E713">
            <v>2.55077927744367E-2</v>
          </cell>
          <cell r="F713">
            <v>2.26015750281441E-2</v>
          </cell>
          <cell r="G713">
            <v>1.7235950959128901E-2</v>
          </cell>
          <cell r="H713">
            <v>1.9055808374629502E-2</v>
          </cell>
          <cell r="I713">
            <v>3.1895004210442501E-2</v>
          </cell>
          <cell r="J713">
            <v>4.1034221426500303E-2</v>
          </cell>
          <cell r="K713">
            <v>3.8478859123576598E-2</v>
          </cell>
          <cell r="L713">
            <v>1.9694760723317099E-2</v>
          </cell>
          <cell r="M713">
            <v>1.8838873875021402E-2</v>
          </cell>
          <cell r="N713">
            <v>4.3038097313174102E-2</v>
          </cell>
          <cell r="O713">
            <v>2.2247984892464399E-2</v>
          </cell>
        </row>
        <row r="714">
          <cell r="A714" t="str">
            <v>RHSA-WHLTHRD</v>
          </cell>
          <cell r="B714" t="str">
            <v>VAR_cap</v>
          </cell>
          <cell r="C714" t="str">
            <v>-</v>
          </cell>
          <cell r="D714">
            <v>0.13737412127568699</v>
          </cell>
          <cell r="E714">
            <v>0.15050180968274671</v>
          </cell>
          <cell r="F714">
            <v>0.13628024153572588</v>
          </cell>
          <cell r="G714">
            <v>8.0004896975232775E-2</v>
          </cell>
          <cell r="H714">
            <v>7.9011979151904277E-2</v>
          </cell>
          <cell r="I714">
            <v>9.9846067518042009E-2</v>
          </cell>
          <cell r="J714">
            <v>0.127653087464809</v>
          </cell>
          <cell r="K714">
            <v>0.14774143249031901</v>
          </cell>
          <cell r="L714">
            <v>0.13019772693538201</v>
          </cell>
          <cell r="M714">
            <v>0.10893714094842799</v>
          </cell>
          <cell r="N714">
            <v>0.12213653659774104</v>
          </cell>
          <cell r="O714">
            <v>0.11008188390275903</v>
          </cell>
        </row>
        <row r="715">
          <cell r="A715" t="str">
            <v>RHES-SHCONBR7</v>
          </cell>
          <cell r="B715" t="str">
            <v>VAR_fout</v>
          </cell>
          <cell r="C715" t="str">
            <v>RHES-SHCON</v>
          </cell>
          <cell r="E715">
            <v>3.9470355179998416E-5</v>
          </cell>
          <cell r="F715">
            <v>3.9005575537959918E-5</v>
          </cell>
          <cell r="G715">
            <v>2.8424907914259122E-5</v>
          </cell>
          <cell r="H715">
            <v>3.4635634150789609E-5</v>
          </cell>
          <cell r="I715">
            <v>3.4053059212870488E-5</v>
          </cell>
          <cell r="J715">
            <v>3.3509202753119402E-5</v>
          </cell>
          <cell r="K715">
            <v>3.4561778987420925E-5</v>
          </cell>
          <cell r="L715">
            <v>2.5308862188794838E-5</v>
          </cell>
          <cell r="M715">
            <v>3.6401260251876892E-5</v>
          </cell>
          <cell r="N715">
            <v>3.4483017652870737E-5</v>
          </cell>
          <cell r="O715">
            <v>3.5898287183306792E-5</v>
          </cell>
        </row>
        <row r="716">
          <cell r="A716" t="str">
            <v>RHES-SHCONBR7</v>
          </cell>
          <cell r="B716" t="str">
            <v>VAR_fin</v>
          </cell>
          <cell r="C716" t="str">
            <v>CON</v>
          </cell>
          <cell r="E716">
            <v>3.9470355179998416E-5</v>
          </cell>
          <cell r="F716">
            <v>3.9005575537959918E-5</v>
          </cell>
          <cell r="G716">
            <v>2.8424907914259122E-5</v>
          </cell>
          <cell r="H716">
            <v>3.4635634150789609E-5</v>
          </cell>
          <cell r="I716">
            <v>3.4053059212870488E-5</v>
          </cell>
          <cell r="J716">
            <v>3.3509202753119402E-5</v>
          </cell>
          <cell r="K716">
            <v>3.4561778987420925E-5</v>
          </cell>
          <cell r="L716">
            <v>2.5308862188794838E-5</v>
          </cell>
          <cell r="M716">
            <v>3.6401260251876892E-5</v>
          </cell>
          <cell r="N716">
            <v>3.4483017652870737E-5</v>
          </cell>
          <cell r="O716">
            <v>3.5898287183306792E-5</v>
          </cell>
        </row>
        <row r="717">
          <cell r="A717" t="str">
            <v>RHES-SHCONBR7</v>
          </cell>
          <cell r="B717" t="str">
            <v>VAR_ncap</v>
          </cell>
          <cell r="C717" t="str">
            <v>-</v>
          </cell>
          <cell r="E717">
            <v>2.1628375460789201E-6</v>
          </cell>
          <cell r="K717">
            <v>5.3576001246455397E-7</v>
          </cell>
          <cell r="L717">
            <v>1.21486100958162E-6</v>
          </cell>
          <cell r="M717">
            <v>1.69547912604633E-7</v>
          </cell>
          <cell r="N717">
            <v>5.6979426610536495E-7</v>
          </cell>
        </row>
        <row r="718">
          <cell r="A718" t="str">
            <v>RHES-SHCONBR7</v>
          </cell>
          <cell r="B718" t="str">
            <v>VAR_cap</v>
          </cell>
          <cell r="C718" t="str">
            <v>-</v>
          </cell>
          <cell r="E718">
            <v>2.1628375460789201E-6</v>
          </cell>
          <cell r="F718">
            <v>2.1628375460789201E-6</v>
          </cell>
          <cell r="G718">
            <v>2.1628375460789201E-6</v>
          </cell>
          <cell r="H718">
            <v>2.1628375460789201E-6</v>
          </cell>
          <cell r="I718">
            <v>2.1628375460789201E-6</v>
          </cell>
          <cell r="J718">
            <v>2.1628375460789201E-6</v>
          </cell>
          <cell r="K718">
            <v>1.9953786902932199E-6</v>
          </cell>
          <cell r="L718">
            <v>1.7506210220461801E-6</v>
          </cell>
          <cell r="M718">
            <v>1.9201689346508102E-6</v>
          </cell>
          <cell r="N718">
            <v>2.4899632007561698E-6</v>
          </cell>
          <cell r="O718">
            <v>2.4899632007561698E-6</v>
          </cell>
        </row>
        <row r="719">
          <cell r="A719" t="str">
            <v>ITOT-SWHCONBR9</v>
          </cell>
          <cell r="B719" t="str">
            <v>VAR_fout</v>
          </cell>
          <cell r="C719" t="str">
            <v>ITOT-ELS</v>
          </cell>
          <cell r="J719">
            <v>4.5257291816058162E-6</v>
          </cell>
          <cell r="K719">
            <v>9.59179484610679E-6</v>
          </cell>
          <cell r="L719">
            <v>7.9915211279746865E-6</v>
          </cell>
          <cell r="M719">
            <v>1.2755257859367387E-5</v>
          </cell>
          <cell r="N719">
            <v>1.0640842989973494E-5</v>
          </cell>
          <cell r="O719">
            <v>2.2264009368290447E-5</v>
          </cell>
        </row>
        <row r="720">
          <cell r="A720" t="str">
            <v>ITOT-SWHCONBR9</v>
          </cell>
          <cell r="B720" t="str">
            <v>VAR_fout</v>
          </cell>
          <cell r="C720" t="str">
            <v>ITOT-SWHC</v>
          </cell>
          <cell r="J720">
            <v>3.2867123008344574E-5</v>
          </cell>
          <cell r="K720">
            <v>5.6879431523585259E-5</v>
          </cell>
          <cell r="L720">
            <v>4.7915834303329545E-5</v>
          </cell>
          <cell r="M720">
            <v>7.4339007658299228E-5</v>
          </cell>
          <cell r="N720">
            <v>6.2860436761343121E-5</v>
          </cell>
          <cell r="O720">
            <v>1.2922017763521425E-4</v>
          </cell>
        </row>
        <row r="721">
          <cell r="A721" t="str">
            <v>ITOT-SWHCONBR9</v>
          </cell>
          <cell r="B721" t="str">
            <v>VAR_fin</v>
          </cell>
          <cell r="C721" t="str">
            <v>CON</v>
          </cell>
          <cell r="J721">
            <v>3.8529968764773286E-5</v>
          </cell>
          <cell r="K721">
            <v>6.6679481480791221E-5</v>
          </cell>
          <cell r="L721">
            <v>5.6171499969030235E-5</v>
          </cell>
          <cell r="M721">
            <v>8.7147257834259108E-5</v>
          </cell>
          <cell r="N721">
            <v>7.3690984889052767E-5</v>
          </cell>
          <cell r="O721">
            <v>1.5148418700350485E-4</v>
          </cell>
        </row>
        <row r="722">
          <cell r="A722" t="str">
            <v>ITOT-SWHCONBR9</v>
          </cell>
          <cell r="B722" t="str">
            <v>VAR_ncap</v>
          </cell>
          <cell r="C722" t="str">
            <v>-</v>
          </cell>
          <cell r="J722">
            <v>1.6642669623307599E-6</v>
          </cell>
          <cell r="K722">
            <v>1.2150536729324099E-6</v>
          </cell>
          <cell r="L722">
            <v>4.8640381098219998E-8</v>
          </cell>
          <cell r="M722">
            <v>2.7435179407226698E-6</v>
          </cell>
          <cell r="N722">
            <v>7.6090468374223997E-7</v>
          </cell>
          <cell r="O722">
            <v>3.9773414264211204E-6</v>
          </cell>
        </row>
        <row r="723">
          <cell r="A723" t="str">
            <v>ITOT-SWHCONBR9</v>
          </cell>
          <cell r="B723" t="str">
            <v>VAR_cap</v>
          </cell>
          <cell r="C723" t="str">
            <v>-</v>
          </cell>
          <cell r="J723">
            <v>1.6642669623307599E-6</v>
          </cell>
          <cell r="K723">
            <v>2.8793206352631699E-6</v>
          </cell>
          <cell r="L723">
            <v>2.7074532520342101E-6</v>
          </cell>
          <cell r="M723">
            <v>4.0072119947532999E-6</v>
          </cell>
          <cell r="N723">
            <v>3.7528559822666501E-6</v>
          </cell>
          <cell r="O723">
            <v>7.4817640508860303E-6</v>
          </cell>
        </row>
        <row r="724">
          <cell r="A724" t="str">
            <v>SCOM-SHPLTBR</v>
          </cell>
          <cell r="B724" t="str">
            <v>VAR_fout</v>
          </cell>
          <cell r="C724" t="str">
            <v>SCOM-SHPLT</v>
          </cell>
          <cell r="D724">
            <v>1.8770705731294572</v>
          </cell>
          <cell r="E724">
            <v>2.1600822102550459</v>
          </cell>
          <cell r="F724">
            <v>1.8084915715012075</v>
          </cell>
          <cell r="G724">
            <v>1.9646713188678788</v>
          </cell>
          <cell r="H724">
            <v>2.1027553017402756</v>
          </cell>
          <cell r="I724">
            <v>2.2044250451779286</v>
          </cell>
          <cell r="J724">
            <v>2.3066201393945653</v>
          </cell>
          <cell r="K724">
            <v>2.3954990909464557</v>
          </cell>
          <cell r="L724">
            <v>2.3636702658914257</v>
          </cell>
          <cell r="M724">
            <v>2.3787550098346726</v>
          </cell>
          <cell r="N724">
            <v>2.3795400178857853</v>
          </cell>
          <cell r="O724">
            <v>2.3802370840546518</v>
          </cell>
        </row>
        <row r="725">
          <cell r="A725" t="str">
            <v>SCOM-SHPLTBR</v>
          </cell>
          <cell r="B725" t="str">
            <v>VAR_fin</v>
          </cell>
          <cell r="C725" t="str">
            <v>SCOMPLTBRC</v>
          </cell>
          <cell r="D725">
            <v>1.8770705731294572</v>
          </cell>
          <cell r="E725">
            <v>2.1600822102550459</v>
          </cell>
          <cell r="F725">
            <v>1.8084915715012075</v>
          </cell>
          <cell r="G725">
            <v>1.9646713188678788</v>
          </cell>
          <cell r="H725">
            <v>2.1027553017402756</v>
          </cell>
          <cell r="I725">
            <v>2.2044250451779286</v>
          </cell>
          <cell r="J725">
            <v>2.3066201393945653</v>
          </cell>
          <cell r="K725">
            <v>2.3954990909464557</v>
          </cell>
          <cell r="L725">
            <v>2.3636702658914257</v>
          </cell>
          <cell r="M725">
            <v>2.3787550098346726</v>
          </cell>
          <cell r="N725">
            <v>2.3795400178857853</v>
          </cell>
          <cell r="O725">
            <v>2.3802370840546518</v>
          </cell>
        </row>
        <row r="726">
          <cell r="A726" t="str">
            <v>SCOM-SHPLTBR</v>
          </cell>
          <cell r="B726" t="str">
            <v>VAR_fin</v>
          </cell>
          <cell r="C726" t="str">
            <v>SPLT</v>
          </cell>
          <cell r="D726">
            <v>2.0856339701438396</v>
          </cell>
          <cell r="E726">
            <v>2.4000913447278309</v>
          </cell>
          <cell r="F726">
            <v>2.0094350794457863</v>
          </cell>
          <cell r="G726">
            <v>2.1829681320754228</v>
          </cell>
          <cell r="H726">
            <v>2.3363947797114166</v>
          </cell>
          <cell r="I726">
            <v>2.4493611613088064</v>
          </cell>
          <cell r="J726">
            <v>2.5629112659939604</v>
          </cell>
          <cell r="K726">
            <v>2.6616656566071724</v>
          </cell>
          <cell r="L726">
            <v>2.6263002954349179</v>
          </cell>
          <cell r="M726">
            <v>2.6430611220385254</v>
          </cell>
          <cell r="N726">
            <v>2.6439333532064264</v>
          </cell>
          <cell r="O726">
            <v>2.644707871171835</v>
          </cell>
        </row>
        <row r="727">
          <cell r="A727" t="str">
            <v>SCOM-SHPLTBR</v>
          </cell>
          <cell r="B727" t="str">
            <v>VAR_ncap</v>
          </cell>
          <cell r="C727" t="str">
            <v>-</v>
          </cell>
          <cell r="D727">
            <v>2.6726903966568599E-7</v>
          </cell>
          <cell r="E727">
            <v>2.3585603349793299E-2</v>
          </cell>
          <cell r="F727">
            <v>1.1836185336676901E-7</v>
          </cell>
          <cell r="G727">
            <v>3.2828242750560401E-7</v>
          </cell>
          <cell r="H727">
            <v>0.12521810980285</v>
          </cell>
          <cell r="I727">
            <v>6.26732244533421E-2</v>
          </cell>
          <cell r="J727">
            <v>1.02407926640026E-2</v>
          </cell>
          <cell r="K727">
            <v>0.14304950460717999</v>
          </cell>
          <cell r="L727">
            <v>6.6558226202542203E-2</v>
          </cell>
          <cell r="M727">
            <v>2.1680453439695699E-2</v>
          </cell>
          <cell r="N727">
            <v>0.150303581180251</v>
          </cell>
          <cell r="O727">
            <v>0.110700043434086</v>
          </cell>
        </row>
        <row r="728">
          <cell r="A728" t="str">
            <v>SCOM-SHPLTBR</v>
          </cell>
          <cell r="B728" t="str">
            <v>VAR_cap</v>
          </cell>
          <cell r="C728" t="str">
            <v>-</v>
          </cell>
          <cell r="D728">
            <v>0.15051113539323369</v>
          </cell>
          <cell r="E728">
            <v>0.17409671518661909</v>
          </cell>
          <cell r="F728">
            <v>0.17409535543179103</v>
          </cell>
          <cell r="G728">
            <v>0.17409499738507006</v>
          </cell>
          <cell r="H728">
            <v>0.17633414675674849</v>
          </cell>
          <cell r="I728">
            <v>0.18789136440645499</v>
          </cell>
          <cell r="J728">
            <v>0.19813187907381793</v>
          </cell>
          <cell r="K728">
            <v>0.21596277274412351</v>
          </cell>
          <cell r="L728">
            <v>0.22812051734327934</v>
          </cell>
          <cell r="M728">
            <v>0.23128756420636898</v>
          </cell>
          <cell r="N728">
            <v>0.24277806963097326</v>
          </cell>
          <cell r="O728">
            <v>0.28268298593450503</v>
          </cell>
        </row>
        <row r="729">
          <cell r="A729" t="str">
            <v>ITOT-SWHELCHP</v>
          </cell>
          <cell r="B729" t="str">
            <v>VAR_fout</v>
          </cell>
          <cell r="C729" t="str">
            <v>ITOT-SWHAELCH</v>
          </cell>
          <cell r="D729">
            <v>1.1081375460503826</v>
          </cell>
          <cell r="E729">
            <v>1.4007909563197942</v>
          </cell>
          <cell r="F729">
            <v>3.5970957918987732</v>
          </cell>
          <cell r="G729">
            <v>5.9884358309367975</v>
          </cell>
          <cell r="H729">
            <v>8.3255610108654921</v>
          </cell>
          <cell r="I729">
            <v>10.708727239442082</v>
          </cell>
          <cell r="J729">
            <v>13.114331653206159</v>
          </cell>
          <cell r="K729">
            <v>13.218328744988229</v>
          </cell>
          <cell r="L729">
            <v>13.218328639675644</v>
          </cell>
          <cell r="M729">
            <v>13.218332710773607</v>
          </cell>
          <cell r="N729">
            <v>13.218332432239052</v>
          </cell>
          <cell r="O729">
            <v>13.218337132507621</v>
          </cell>
        </row>
        <row r="730">
          <cell r="A730" t="str">
            <v>ITOT-SWHELCHP</v>
          </cell>
          <cell r="B730" t="str">
            <v>VAR_fin</v>
          </cell>
          <cell r="C730" t="str">
            <v>ITOT_ELC</v>
          </cell>
          <cell r="D730">
            <v>0.35967045566669176</v>
          </cell>
          <cell r="E730">
            <v>0.45106232544629882</v>
          </cell>
          <cell r="F730">
            <v>1.1447066630732212</v>
          </cell>
          <cell r="G730">
            <v>1.8691860145084642</v>
          </cell>
          <cell r="H730">
            <v>2.5498172451748262</v>
          </cell>
          <cell r="I730">
            <v>3.2191661484709733</v>
          </cell>
          <cell r="J730">
            <v>3.8708793512102302</v>
          </cell>
          <cell r="K730">
            <v>3.8321331736245638</v>
          </cell>
          <cell r="L730">
            <v>3.832133143093333</v>
          </cell>
          <cell r="M730">
            <v>3.8321343233476486</v>
          </cell>
          <cell r="N730">
            <v>3.8321342425975367</v>
          </cell>
          <cell r="O730">
            <v>3.8321356052550604</v>
          </cell>
        </row>
        <row r="731">
          <cell r="A731" t="str">
            <v>ITOT-SWHELCHP</v>
          </cell>
          <cell r="B731" t="str">
            <v>VAR_fin</v>
          </cell>
          <cell r="C731" t="str">
            <v>ITOTELCHPC</v>
          </cell>
          <cell r="D731">
            <v>1.1081375460503826</v>
          </cell>
          <cell r="E731">
            <v>1.4007909563197942</v>
          </cell>
          <cell r="F731">
            <v>3.5970957918987732</v>
          </cell>
          <cell r="G731">
            <v>5.9884358309367975</v>
          </cell>
          <cell r="H731">
            <v>8.3255610108654921</v>
          </cell>
          <cell r="I731">
            <v>10.708727239442082</v>
          </cell>
          <cell r="J731">
            <v>13.114331653206159</v>
          </cell>
          <cell r="K731">
            <v>13.218328744988229</v>
          </cell>
          <cell r="L731">
            <v>13.218328639675644</v>
          </cell>
          <cell r="M731">
            <v>13.218332710773607</v>
          </cell>
          <cell r="N731">
            <v>13.218332432239052</v>
          </cell>
          <cell r="O731">
            <v>13.218337132507621</v>
          </cell>
        </row>
        <row r="732">
          <cell r="A732" t="str">
            <v>ITOT-SWHELCHP</v>
          </cell>
          <cell r="B732" t="str">
            <v>VAR_ncap</v>
          </cell>
          <cell r="C732" t="str">
            <v>-</v>
          </cell>
          <cell r="E732">
            <v>1.5948886982939701E-2</v>
          </cell>
          <cell r="F732">
            <v>0.11943174044921601</v>
          </cell>
          <cell r="G732">
            <v>0.132484234290175</v>
          </cell>
          <cell r="H732">
            <v>0.197922920431892</v>
          </cell>
          <cell r="I732">
            <v>0.26382558386482002</v>
          </cell>
          <cell r="J732">
            <v>0.25733237385095697</v>
          </cell>
          <cell r="K732">
            <v>0.21004628378922699</v>
          </cell>
          <cell r="L732">
            <v>0.25650426940384502</v>
          </cell>
          <cell r="M732">
            <v>0.25757998190597198</v>
          </cell>
          <cell r="N732">
            <v>0.250607120084822</v>
          </cell>
          <cell r="O732">
            <v>0.210668991682016</v>
          </cell>
        </row>
        <row r="733">
          <cell r="A733" t="str">
            <v>ITOT-SWHELCHP</v>
          </cell>
          <cell r="B733" t="str">
            <v>VAR_cap</v>
          </cell>
          <cell r="C733" t="str">
            <v>-</v>
          </cell>
          <cell r="D733">
            <v>6.02631234918991E-2</v>
          </cell>
          <cell r="E733">
            <v>7.6211950712644222E-2</v>
          </cell>
          <cell r="F733">
            <v>0.19564356106252753</v>
          </cell>
          <cell r="G733">
            <v>0.32812762436011073</v>
          </cell>
          <cell r="H733">
            <v>0.47363757117229804</v>
          </cell>
          <cell r="I733">
            <v>0.59410764774533131</v>
          </cell>
          <cell r="J733">
            <v>0.71908049072313096</v>
          </cell>
          <cell r="K733">
            <v>0.73120359110033228</v>
          </cell>
          <cell r="L733">
            <v>0.73032475900920857</v>
          </cell>
          <cell r="M733">
            <v>0.72412986527793133</v>
          </cell>
          <cell r="N733">
            <v>0.72057875641850144</v>
          </cell>
          <cell r="O733">
            <v>0.71885526467472793</v>
          </cell>
        </row>
        <row r="734">
          <cell r="A734" t="str">
            <v>RHES-SHCONBR8</v>
          </cell>
          <cell r="B734" t="str">
            <v>VAR_fout</v>
          </cell>
          <cell r="C734" t="str">
            <v>RHES-SHCON</v>
          </cell>
          <cell r="E734">
            <v>1.2786934667259128E-5</v>
          </cell>
          <cell r="F734">
            <v>1.2509517033414382E-5</v>
          </cell>
          <cell r="G734">
            <v>5.7597937378972704E-6</v>
          </cell>
          <cell r="H734">
            <v>1.200569986150224E-5</v>
          </cell>
          <cell r="I734">
            <v>1.1356657187326762E-5</v>
          </cell>
          <cell r="J734">
            <v>1.0763457413496914E-5</v>
          </cell>
          <cell r="K734">
            <v>1.4474804196622852E-5</v>
          </cell>
          <cell r="L734">
            <v>7.9776775219637134E-6</v>
          </cell>
          <cell r="M734">
            <v>1.5538785409491946E-5</v>
          </cell>
          <cell r="N734">
            <v>1.297451032497585E-5</v>
          </cell>
          <cell r="O734">
            <v>1.8223043454328702E-5</v>
          </cell>
        </row>
        <row r="735">
          <cell r="A735" t="str">
            <v>RHES-SHCONBR8</v>
          </cell>
          <cell r="B735" t="str">
            <v>VAR_fin</v>
          </cell>
          <cell r="C735" t="str">
            <v>CON</v>
          </cell>
          <cell r="E735">
            <v>1.2786934667259128E-5</v>
          </cell>
          <cell r="F735">
            <v>1.2509517033414382E-5</v>
          </cell>
          <cell r="G735">
            <v>5.7597937378972704E-6</v>
          </cell>
          <cell r="H735">
            <v>1.200569986150224E-5</v>
          </cell>
          <cell r="I735">
            <v>1.1356657187326762E-5</v>
          </cell>
          <cell r="J735">
            <v>1.0763457413496914E-5</v>
          </cell>
          <cell r="K735">
            <v>1.4474804196622852E-5</v>
          </cell>
          <cell r="L735">
            <v>7.9776775219637134E-6</v>
          </cell>
          <cell r="M735">
            <v>1.5538785409491946E-5</v>
          </cell>
          <cell r="N735">
            <v>1.297451032497585E-5</v>
          </cell>
          <cell r="O735">
            <v>1.8223043454328702E-5</v>
          </cell>
        </row>
        <row r="736">
          <cell r="A736" t="str">
            <v>RHES-SHCONBR8</v>
          </cell>
          <cell r="B736" t="str">
            <v>VAR_ncap</v>
          </cell>
          <cell r="C736" t="str">
            <v>-</v>
          </cell>
          <cell r="F736">
            <v>1.1620546901967201E-8</v>
          </cell>
          <cell r="G736">
            <v>3.2591926283790502E-7</v>
          </cell>
          <cell r="K736">
            <v>4.8655425199538901E-8</v>
          </cell>
          <cell r="L736">
            <v>8.77382809666543E-8</v>
          </cell>
          <cell r="M736">
            <v>1.01479500443122E-7</v>
          </cell>
          <cell r="N736">
            <v>5.3649308420026704E-7</v>
          </cell>
        </row>
        <row r="737">
          <cell r="A737" t="str">
            <v>RHES-SHCONBR8</v>
          </cell>
          <cell r="B737" t="str">
            <v>VAR_cap</v>
          </cell>
          <cell r="C737" t="str">
            <v>-</v>
          </cell>
          <cell r="F737">
            <v>1.1620546901967201E-8</v>
          </cell>
          <cell r="G737">
            <v>3.3753980973987199E-7</v>
          </cell>
          <cell r="H737">
            <v>3.3753980973987199E-7</v>
          </cell>
          <cell r="I737">
            <v>3.3753980973987199E-7</v>
          </cell>
          <cell r="J737">
            <v>3.3753980973987199E-7</v>
          </cell>
          <cell r="K737">
            <v>3.8619523493941102E-7</v>
          </cell>
          <cell r="L737">
            <v>3.7839531245319602E-7</v>
          </cell>
          <cell r="M737">
            <v>2.3787320660931501E-7</v>
          </cell>
          <cell r="N737">
            <v>7.7436629080958197E-7</v>
          </cell>
          <cell r="O737">
            <v>7.7436629080958197E-7</v>
          </cell>
        </row>
        <row r="738">
          <cell r="A738" t="str">
            <v>RHEM-SHWODBR</v>
          </cell>
          <cell r="B738" t="str">
            <v>VAR_fout</v>
          </cell>
          <cell r="C738" t="str">
            <v>RHEM-SHWOD</v>
          </cell>
          <cell r="D738">
            <v>4.7439189898308021</v>
          </cell>
          <cell r="E738">
            <v>5.1852843636528121</v>
          </cell>
          <cell r="F738">
            <v>2.9989118306608118</v>
          </cell>
          <cell r="G738">
            <v>2.9195064101940758</v>
          </cell>
          <cell r="H738">
            <v>2.4341690795860105</v>
          </cell>
          <cell r="I738">
            <v>2.4077304902191012</v>
          </cell>
          <cell r="J738">
            <v>2.3815796655305022</v>
          </cell>
          <cell r="K738">
            <v>2.3557125160766108</v>
          </cell>
          <cell r="L738">
            <v>1.0539997023717462</v>
          </cell>
          <cell r="M738">
            <v>1.0425469850423603</v>
          </cell>
          <cell r="N738">
            <v>1.0312224601728837</v>
          </cell>
          <cell r="O738">
            <v>0.77318041751894584</v>
          </cell>
        </row>
        <row r="739">
          <cell r="A739" t="str">
            <v>RHEM-SHWODBR</v>
          </cell>
          <cell r="B739" t="str">
            <v>VAR_fin</v>
          </cell>
          <cell r="C739" t="str">
            <v>RHEMWODBRC</v>
          </cell>
          <cell r="D739">
            <v>4.7439189898308021</v>
          </cell>
          <cell r="E739">
            <v>5.1852843636528121</v>
          </cell>
          <cell r="F739">
            <v>2.9989118306608118</v>
          </cell>
          <cell r="G739">
            <v>2.9195064101940758</v>
          </cell>
          <cell r="H739">
            <v>2.4341690795860105</v>
          </cell>
          <cell r="I739">
            <v>2.4077304902191012</v>
          </cell>
          <cell r="J739">
            <v>2.3815796655305022</v>
          </cell>
          <cell r="K739">
            <v>2.3557125160766108</v>
          </cell>
          <cell r="L739">
            <v>1.0539997023717462</v>
          </cell>
          <cell r="M739">
            <v>1.0425469850423603</v>
          </cell>
          <cell r="N739">
            <v>1.0312224601728837</v>
          </cell>
          <cell r="O739">
            <v>0.77318041751894584</v>
          </cell>
        </row>
        <row r="740">
          <cell r="A740" t="str">
            <v>RHEM-SHWODBR</v>
          </cell>
          <cell r="B740" t="str">
            <v>VAR_fin</v>
          </cell>
          <cell r="C740" t="str">
            <v>RWOD</v>
          </cell>
          <cell r="D740">
            <v>6.5887763747649988</v>
          </cell>
          <cell r="E740">
            <v>7.2017838384066835</v>
          </cell>
          <cell r="F740">
            <v>4.1651553203622367</v>
          </cell>
          <cell r="G740">
            <v>4.0548700141584364</v>
          </cell>
          <cell r="H740">
            <v>3.3807903883139048</v>
          </cell>
          <cell r="I740">
            <v>3.3440701253043073</v>
          </cell>
          <cell r="J740">
            <v>3.3077495354590289</v>
          </cell>
          <cell r="K740">
            <v>3.2718229389952929</v>
          </cell>
          <cell r="L740">
            <v>1.4638884755163153</v>
          </cell>
          <cell r="M740">
            <v>1.4479819236699445</v>
          </cell>
          <cell r="N740">
            <v>1.4322534169067824</v>
          </cell>
          <cell r="O740">
            <v>1.0738616909985346</v>
          </cell>
        </row>
        <row r="741">
          <cell r="A741" t="str">
            <v>RHEM-SHWODBR</v>
          </cell>
          <cell r="B741" t="str">
            <v>VAR_ncap</v>
          </cell>
          <cell r="C741" t="str">
            <v>-</v>
          </cell>
          <cell r="D741">
            <v>1.5327344865071399E-4</v>
          </cell>
          <cell r="E741">
            <v>3.0930065399638901E-2</v>
          </cell>
          <cell r="F741">
            <v>6.2341270487810803E-8</v>
          </cell>
          <cell r="G741">
            <v>3.52749466928366E-6</v>
          </cell>
          <cell r="H741">
            <v>6.9414460892136098E-2</v>
          </cell>
          <cell r="I741">
            <v>0.102052013053283</v>
          </cell>
          <cell r="J741">
            <v>1.54444575649863E-7</v>
          </cell>
          <cell r="K741">
            <v>6.4601891388880103E-2</v>
          </cell>
          <cell r="L741">
            <v>2.2415719197864799E-7</v>
          </cell>
          <cell r="M741">
            <v>9.0498256397413303E-3</v>
          </cell>
          <cell r="N741">
            <v>5.2354650023447698E-2</v>
          </cell>
          <cell r="O741">
            <v>3.4266995802008499E-7</v>
          </cell>
        </row>
        <row r="742">
          <cell r="A742" t="str">
            <v>RHEM-SHWODBR</v>
          </cell>
          <cell r="B742" t="str">
            <v>VAR_cap</v>
          </cell>
          <cell r="C742" t="str">
            <v>-</v>
          </cell>
          <cell r="D742">
            <v>0.33522505240364375</v>
          </cell>
          <cell r="E742">
            <v>0.36615510289007064</v>
          </cell>
          <cell r="F742">
            <v>0.366154549254819</v>
          </cell>
          <cell r="G742">
            <v>0.36615778143202438</v>
          </cell>
          <cell r="H742">
            <v>0.17219993129856631</v>
          </cell>
          <cell r="I742">
            <v>0.17146923843958345</v>
          </cell>
          <cell r="J742">
            <v>0.17146482770727961</v>
          </cell>
          <cell r="K742">
            <v>0.16665393692647282</v>
          </cell>
          <cell r="L742">
            <v>8.0282438761684935E-2</v>
          </cell>
          <cell r="M742">
            <v>7.3651703213395661E-2</v>
          </cell>
          <cell r="N742">
            <v>7.2846845451619152E-2</v>
          </cell>
          <cell r="O742">
            <v>6.1404354431284128E-2</v>
          </cell>
        </row>
        <row r="743">
          <cell r="A743" t="str">
            <v>RHES-SHCONBR9</v>
          </cell>
          <cell r="B743" t="str">
            <v>VAR_fout</v>
          </cell>
          <cell r="C743" t="str">
            <v>RHES-SHCON</v>
          </cell>
          <cell r="E743">
            <v>1.2684665841015949E-5</v>
          </cell>
          <cell r="F743">
            <v>1.2294122865606218E-5</v>
          </cell>
          <cell r="H743">
            <v>7.8995708370510038E-6</v>
          </cell>
          <cell r="I743">
            <v>7.2148005921697161E-6</v>
          </cell>
          <cell r="J743">
            <v>6.5716488932049414E-6</v>
          </cell>
          <cell r="K743">
            <v>9.7345486084751464E-6</v>
          </cell>
          <cell r="L743">
            <v>3.1653800977896273E-6</v>
          </cell>
          <cell r="M743">
            <v>1.2604237380994803E-5</v>
          </cell>
          <cell r="N743">
            <v>4.0660081165526898E-6</v>
          </cell>
          <cell r="O743">
            <v>1.3981552655895394E-5</v>
          </cell>
        </row>
        <row r="744">
          <cell r="A744" t="str">
            <v>RHES-SHCONBR9</v>
          </cell>
          <cell r="B744" t="str">
            <v>VAR_fin</v>
          </cell>
          <cell r="C744" t="str">
            <v>CON</v>
          </cell>
          <cell r="E744">
            <v>1.2684665841015949E-5</v>
          </cell>
          <cell r="F744">
            <v>1.2294122865606218E-5</v>
          </cell>
          <cell r="H744">
            <v>7.8995708370510038E-6</v>
          </cell>
          <cell r="I744">
            <v>7.2148005921697161E-6</v>
          </cell>
          <cell r="J744">
            <v>6.5716488932049414E-6</v>
          </cell>
          <cell r="K744">
            <v>9.7345486084751464E-6</v>
          </cell>
          <cell r="L744">
            <v>3.1653800977896273E-6</v>
          </cell>
          <cell r="M744">
            <v>1.2604237380994803E-5</v>
          </cell>
          <cell r="N744">
            <v>4.0660081165526898E-6</v>
          </cell>
          <cell r="O744">
            <v>1.3981552655895394E-5</v>
          </cell>
        </row>
        <row r="745">
          <cell r="A745" t="str">
            <v>RHES-SHCONBR9</v>
          </cell>
          <cell r="B745" t="str">
            <v>VAR_ncap</v>
          </cell>
          <cell r="C745" t="str">
            <v>-</v>
          </cell>
          <cell r="G745">
            <v>1.30957626946767E-8</v>
          </cell>
          <cell r="N745">
            <v>4.1381473255283899E-8</v>
          </cell>
        </row>
        <row r="746">
          <cell r="A746" t="str">
            <v>RHES-SHCONBR9</v>
          </cell>
          <cell r="B746" t="str">
            <v>VAR_cap</v>
          </cell>
          <cell r="C746" t="str">
            <v>-</v>
          </cell>
          <cell r="G746">
            <v>1.30957626946767E-8</v>
          </cell>
          <cell r="H746">
            <v>1.30957626946767E-8</v>
          </cell>
          <cell r="I746">
            <v>1.30957626946767E-8</v>
          </cell>
          <cell r="J746">
            <v>1.30957626946767E-8</v>
          </cell>
          <cell r="K746">
            <v>1.30957626946767E-8</v>
          </cell>
          <cell r="L746">
            <v>9.5821270800997006E-9</v>
          </cell>
          <cell r="N746">
            <v>4.1381473255283899E-8</v>
          </cell>
          <cell r="O746">
            <v>4.1381473255283899E-8</v>
          </cell>
        </row>
        <row r="747">
          <cell r="A747" t="str">
            <v>D-RHNS_LTH_CHPNGA</v>
          </cell>
          <cell r="B747" t="str">
            <v>VAR_fout</v>
          </cell>
          <cell r="C747" t="str">
            <v>RHSA_LTH</v>
          </cell>
          <cell r="D747">
            <v>4.3910173670425202E-6</v>
          </cell>
          <cell r="E747">
            <v>4.087606673578097E-6</v>
          </cell>
          <cell r="F747">
            <v>5.0095917723278577E-5</v>
          </cell>
          <cell r="G747">
            <v>1.4151333188334818E-4</v>
          </cell>
          <cell r="H747">
            <v>3.3312146009054289E-5</v>
          </cell>
          <cell r="I747">
            <v>4.2937967021750016E-6</v>
          </cell>
          <cell r="J747">
            <v>5.5319800566036247E-6</v>
          </cell>
          <cell r="K747">
            <v>7.9237956848754503E-6</v>
          </cell>
          <cell r="L747">
            <v>1.9479696370441604E-5</v>
          </cell>
          <cell r="M747">
            <v>3.4941401151604735E-5</v>
          </cell>
          <cell r="N747">
            <v>6.6035435417620991E-6</v>
          </cell>
          <cell r="O747">
            <v>1.5267220669579789E-5</v>
          </cell>
        </row>
        <row r="748">
          <cell r="A748" t="str">
            <v>D-RHNS_LTH_CHPNGA</v>
          </cell>
          <cell r="B748" t="str">
            <v>VAR_fout</v>
          </cell>
          <cell r="C748" t="str">
            <v>LTH</v>
          </cell>
          <cell r="G748">
            <v>1.0392315489898649E-7</v>
          </cell>
          <cell r="H748">
            <v>9.4457318044340368E-7</v>
          </cell>
          <cell r="I748">
            <v>1.1382935311828237E-6</v>
          </cell>
          <cell r="J748">
            <v>4.2753436913264623E-6</v>
          </cell>
          <cell r="K748">
            <v>5.3386101782689934E-6</v>
          </cell>
          <cell r="L748">
            <v>3.6517872441568991E-7</v>
          </cell>
          <cell r="M748">
            <v>1.6428830038643684E-6</v>
          </cell>
          <cell r="N748">
            <v>1.0433188975294128E-6</v>
          </cell>
          <cell r="O748">
            <v>5.4605048810012205E-6</v>
          </cell>
        </row>
        <row r="749">
          <cell r="A749" t="str">
            <v>D-RHNS_LTH_CHPNGA</v>
          </cell>
          <cell r="B749" t="str">
            <v>VAR_fout</v>
          </cell>
          <cell r="C749" t="str">
            <v>RHNS_LTH_CHPNGA_ON</v>
          </cell>
          <cell r="D749">
            <v>2.4838478225071753E-6</v>
          </cell>
          <cell r="E749">
            <v>1.1676144352870139E-3</v>
          </cell>
          <cell r="F749">
            <v>1.5552502656856961E-3</v>
          </cell>
          <cell r="G749">
            <v>1.0964461504276339E-3</v>
          </cell>
          <cell r="H749">
            <v>1.5506965571204442E-3</v>
          </cell>
          <cell r="I749">
            <v>9.6869057937317717E-4</v>
          </cell>
          <cell r="J749">
            <v>1.7448665949986622E-6</v>
          </cell>
          <cell r="K749">
            <v>1.3909977881860774E-6</v>
          </cell>
          <cell r="L749">
            <v>5.1614015649838543E-4</v>
          </cell>
          <cell r="M749">
            <v>8.8574082290094225E-4</v>
          </cell>
          <cell r="N749">
            <v>7.0578825240512105E-4</v>
          </cell>
          <cell r="O749">
            <v>1.8420693248578084E-3</v>
          </cell>
        </row>
        <row r="750">
          <cell r="A750" t="str">
            <v>D-RHNS_LTH_CHPNGA</v>
          </cell>
          <cell r="B750" t="str">
            <v>VAR_fin</v>
          </cell>
          <cell r="C750" t="str">
            <v>RHNS_LTH_CHPNGA</v>
          </cell>
          <cell r="D750">
            <v>6.8748651895496937E-6</v>
          </cell>
          <cell r="E750">
            <v>1.1718804016660133E-3</v>
          </cell>
          <cell r="F750">
            <v>1.6058938741804589E-3</v>
          </cell>
          <cell r="G750">
            <v>1.2387887171812172E-3</v>
          </cell>
          <cell r="H750">
            <v>1.5856233436588362E-3</v>
          </cell>
          <cell r="I750">
            <v>9.7489848180743832E-4</v>
          </cell>
          <cell r="J750">
            <v>1.155219034292875E-5</v>
          </cell>
          <cell r="K750">
            <v>1.4653403651330527E-5</v>
          </cell>
          <cell r="L750">
            <v>5.368791520844147E-4</v>
          </cell>
          <cell r="M750">
            <v>9.2328846843033909E-4</v>
          </cell>
          <cell r="N750">
            <v>7.144919662896989E-4</v>
          </cell>
          <cell r="O750">
            <v>1.863318693630347E-3</v>
          </cell>
        </row>
        <row r="751">
          <cell r="A751" t="str">
            <v>D-SLFO</v>
          </cell>
          <cell r="B751" t="str">
            <v>VAR_fout</v>
          </cell>
          <cell r="C751" t="str">
            <v>CO2</v>
          </cell>
          <cell r="D751">
            <v>2267.7886549474701</v>
          </cell>
          <cell r="E751">
            <v>1978.82255341789</v>
          </cell>
          <cell r="F751">
            <v>1416.4510531077599</v>
          </cell>
          <cell r="G751">
            <v>1182.3149346684299</v>
          </cell>
          <cell r="H751">
            <v>665.11955034782898</v>
          </cell>
          <cell r="I751">
            <v>448.80375191329301</v>
          </cell>
          <cell r="J751">
            <v>253.15120177927599</v>
          </cell>
          <cell r="L751">
            <v>2.8520751031761802E-3</v>
          </cell>
          <cell r="M751">
            <v>5.5214117967432299E-3</v>
          </cell>
          <cell r="N751">
            <v>5.6241744006772895E-4</v>
          </cell>
          <cell r="O751">
            <v>5.5068614701913601E-4</v>
          </cell>
        </row>
        <row r="752">
          <cell r="A752" t="str">
            <v>D-SLFO</v>
          </cell>
          <cell r="B752" t="str">
            <v>VAR_fout</v>
          </cell>
          <cell r="C752" t="str">
            <v>SLFO</v>
          </cell>
          <cell r="D752">
            <v>30.256634213559735</v>
          </cell>
          <cell r="E752">
            <v>26.40127422883425</v>
          </cell>
          <cell r="F752">
            <v>18.898164071462855</v>
          </cell>
          <cell r="G752">
            <v>15.77437079912457</v>
          </cell>
          <cell r="H752">
            <v>8.8741413504446722</v>
          </cell>
          <cell r="I752">
            <v>5.9880160890562708</v>
          </cell>
          <cell r="J752">
            <v>3.3776340788854089</v>
          </cell>
          <cell r="K752">
            <v>0.93800579875853407</v>
          </cell>
          <cell r="L752">
            <v>0.92554318474012531</v>
          </cell>
          <cell r="M752">
            <v>0.93144190530933357</v>
          </cell>
          <cell r="N752">
            <v>0.93175687968878007</v>
          </cell>
          <cell r="O752">
            <v>0.93203110988500304</v>
          </cell>
        </row>
        <row r="753">
          <cell r="A753" t="str">
            <v>D-SLFO</v>
          </cell>
          <cell r="B753" t="str">
            <v>VAR_fin</v>
          </cell>
          <cell r="C753" t="str">
            <v>LFO</v>
          </cell>
          <cell r="D753">
            <v>30.770538058988727</v>
          </cell>
          <cell r="E753">
            <v>26.849695433078526</v>
          </cell>
          <cell r="F753">
            <v>19.21914590376873</v>
          </cell>
          <cell r="G753">
            <v>16.042265056559387</v>
          </cell>
          <cell r="H753">
            <v>9.0246886071618491</v>
          </cell>
          <cell r="I753">
            <v>6.0896031467203926</v>
          </cell>
          <cell r="J753">
            <v>3.4348874054175811</v>
          </cell>
          <cell r="L753">
            <v>3.869844102002962E-5</v>
          </cell>
          <cell r="M753">
            <v>7.491739208606819E-5</v>
          </cell>
          <cell r="N753">
            <v>7.6311728638769148E-6</v>
          </cell>
          <cell r="O753">
            <v>7.4719965674238304E-6</v>
          </cell>
        </row>
        <row r="754">
          <cell r="A754" t="str">
            <v>D-SLFO</v>
          </cell>
          <cell r="B754" t="str">
            <v>VAR_fin</v>
          </cell>
          <cell r="C754" t="str">
            <v>BDS</v>
          </cell>
          <cell r="G754">
            <v>3.097318487139003E-5</v>
          </cell>
          <cell r="H754">
            <v>1.7861552188386381E-4</v>
          </cell>
          <cell r="I754">
            <v>1.1924409827008913E-4</v>
          </cell>
          <cell r="J754">
            <v>1.1644317287060667E-4</v>
          </cell>
          <cell r="K754">
            <v>0.95393766242265632</v>
          </cell>
          <cell r="L754">
            <v>0.94122559404389328</v>
          </cell>
          <cell r="M754">
            <v>0.94718865630732274</v>
          </cell>
          <cell r="N754">
            <v>0.94757598086719141</v>
          </cell>
          <cell r="O754">
            <v>0.9478547933574577</v>
          </cell>
        </row>
        <row r="755">
          <cell r="A755" t="str">
            <v>D-RCOA</v>
          </cell>
          <cell r="B755" t="str">
            <v>VAR_fout</v>
          </cell>
          <cell r="C755" t="str">
            <v>CO2</v>
          </cell>
          <cell r="D755">
            <v>9.2700421027491196</v>
          </cell>
          <cell r="E755">
            <v>9.2700115012093907</v>
          </cell>
          <cell r="F755">
            <v>5.92922387466506E-2</v>
          </cell>
          <cell r="G755">
            <v>2.97028317390443E-2</v>
          </cell>
          <cell r="H755">
            <v>1.14805047657335E-2</v>
          </cell>
        </row>
        <row r="756">
          <cell r="A756" t="str">
            <v>D-RCOA</v>
          </cell>
          <cell r="B756" t="str">
            <v>VAR_fout</v>
          </cell>
          <cell r="C756" t="str">
            <v>RCOA</v>
          </cell>
          <cell r="D756">
            <v>0.10000045418283839</v>
          </cell>
          <cell r="E756">
            <v>0.10000012406914113</v>
          </cell>
          <cell r="F756">
            <v>6.3961422596171033E-4</v>
          </cell>
          <cell r="G756">
            <v>3.2041889686131936E-4</v>
          </cell>
          <cell r="H756">
            <v>1.2384579035311263E-4</v>
          </cell>
        </row>
        <row r="757">
          <cell r="A757" t="str">
            <v>D-RCOA</v>
          </cell>
          <cell r="B757" t="str">
            <v>VAR_fin</v>
          </cell>
          <cell r="C757" t="str">
            <v>COA</v>
          </cell>
          <cell r="D757">
            <v>0.10000045418283839</v>
          </cell>
          <cell r="E757">
            <v>0.10000012406914113</v>
          </cell>
          <cell r="F757">
            <v>6.3961422596171033E-4</v>
          </cell>
          <cell r="G757">
            <v>3.2041889686131936E-4</v>
          </cell>
          <cell r="H757">
            <v>1.2384579035311263E-4</v>
          </cell>
        </row>
        <row r="758">
          <cell r="A758" t="str">
            <v>SCOM-ELCSPECDC</v>
          </cell>
          <cell r="B758" t="str">
            <v>VAR_fout</v>
          </cell>
          <cell r="C758" t="str">
            <v>SCOM-ELSDC</v>
          </cell>
          <cell r="F758">
            <v>10.166015736999416</v>
          </cell>
          <cell r="G758">
            <v>9.4002629187538513</v>
          </cell>
          <cell r="H758">
            <v>9.4002629187538513</v>
          </cell>
          <cell r="I758">
            <v>8.5871820412315873</v>
          </cell>
          <cell r="J758">
            <v>8.1145446338317555</v>
          </cell>
          <cell r="K758">
            <v>7.6419072264318952</v>
          </cell>
          <cell r="L758">
            <v>7.6419072264318952</v>
          </cell>
          <cell r="M758">
            <v>7.6419072264318952</v>
          </cell>
          <cell r="N758">
            <v>7.6419072264318952</v>
          </cell>
          <cell r="O758">
            <v>7.6419072264318952</v>
          </cell>
        </row>
        <row r="759">
          <cell r="A759" t="str">
            <v>SCOM-ELCSPECDC</v>
          </cell>
          <cell r="B759" t="str">
            <v>VAR_fin</v>
          </cell>
          <cell r="C759" t="str">
            <v>SCOM_ELC</v>
          </cell>
          <cell r="F759">
            <v>10.166015736999416</v>
          </cell>
          <cell r="G759">
            <v>9.4002629187538513</v>
          </cell>
          <cell r="H759">
            <v>9.4002629187538513</v>
          </cell>
          <cell r="I759">
            <v>8.5871820412315873</v>
          </cell>
          <cell r="J759">
            <v>8.1145446338317555</v>
          </cell>
          <cell r="K759">
            <v>7.6419072264318952</v>
          </cell>
          <cell r="L759">
            <v>7.6419072264318952</v>
          </cell>
          <cell r="M759">
            <v>7.6419072264318952</v>
          </cell>
          <cell r="N759">
            <v>7.6419072264318952</v>
          </cell>
          <cell r="O759">
            <v>7.6419072264318952</v>
          </cell>
        </row>
        <row r="760">
          <cell r="A760" t="str">
            <v>D-RHEM_KEV_WOD_ELC_CHP</v>
          </cell>
          <cell r="B760" t="str">
            <v>VAR_fout</v>
          </cell>
          <cell r="C760" t="str">
            <v>ELC5</v>
          </cell>
          <cell r="G760">
            <v>1.1360634633846921E-4</v>
          </cell>
          <cell r="H760">
            <v>1.6757658768678057E-4</v>
          </cell>
          <cell r="I760">
            <v>3.0062112370969934E-2</v>
          </cell>
          <cell r="J760">
            <v>5.5123780413084092E-2</v>
          </cell>
          <cell r="K760">
            <v>5.4580568618739125E-2</v>
          </cell>
          <cell r="L760">
            <v>5.3695075238675824E-2</v>
          </cell>
          <cell r="M760">
            <v>2.7579531578142618E-2</v>
          </cell>
          <cell r="N760">
            <v>1.8836807688592843E-2</v>
          </cell>
          <cell r="O760">
            <v>2.0015745421945058E-3</v>
          </cell>
        </row>
        <row r="761">
          <cell r="A761" t="str">
            <v>D-RHEM_KEV_WOD_ELC_CHP</v>
          </cell>
          <cell r="B761" t="str">
            <v>VAR_fout</v>
          </cell>
          <cell r="C761" t="str">
            <v>RHEM_ELC</v>
          </cell>
          <cell r="G761">
            <v>1.1355283826792869E-4</v>
          </cell>
          <cell r="H761">
            <v>1.6750721511920981E-4</v>
          </cell>
          <cell r="I761">
            <v>3.0037757057229282E-2</v>
          </cell>
          <cell r="J761">
            <v>5.5048135522940987E-2</v>
          </cell>
          <cell r="K761">
            <v>5.5701356847606916E-2</v>
          </cell>
          <cell r="L761">
            <v>5.4780930108366592E-2</v>
          </cell>
          <cell r="M761">
            <v>2.8133359344574616E-2</v>
          </cell>
          <cell r="N761">
            <v>1.9255043509785928E-2</v>
          </cell>
          <cell r="O761">
            <v>2.0017480697118737E-3</v>
          </cell>
        </row>
        <row r="762">
          <cell r="A762" t="str">
            <v>D-RHEM_KEV_WOD_ELC_CHP</v>
          </cell>
          <cell r="B762" t="str">
            <v>VAR_fin</v>
          </cell>
          <cell r="C762" t="str">
            <v>RHEM_KEV_WOD_ELC_CHP</v>
          </cell>
          <cell r="G762">
            <v>2.2644849558716801E-4</v>
          </cell>
          <cell r="H762">
            <v>3.340257993014473E-4</v>
          </cell>
          <cell r="I762">
            <v>6.0098489843761656E-2</v>
          </cell>
          <cell r="J762">
            <v>0.1101697891211335</v>
          </cell>
          <cell r="K762">
            <v>0.11027897727891382</v>
          </cell>
          <cell r="L762">
            <v>0.10847477643517628</v>
          </cell>
          <cell r="M762">
            <v>5.5710101454375174E-2</v>
          </cell>
          <cell r="N762">
            <v>3.8089956080474559E-2</v>
          </cell>
          <cell r="O762">
            <v>4.0005615659552711E-3</v>
          </cell>
        </row>
        <row r="763">
          <cell r="A763" t="str">
            <v>RHES-SHSTG-SOL</v>
          </cell>
          <cell r="B763" t="str">
            <v>VAR_fout</v>
          </cell>
          <cell r="C763" t="str">
            <v>RHES-SHASOL</v>
          </cell>
          <cell r="D763">
            <v>6.3177454857870302E-6</v>
          </cell>
          <cell r="E763">
            <v>8.0618541063973034E-6</v>
          </cell>
          <cell r="F763">
            <v>6.2499743564601688E-2</v>
          </cell>
          <cell r="G763">
            <v>5.7923232895584209E-2</v>
          </cell>
          <cell r="H763">
            <v>7.1990792396477918E-2</v>
          </cell>
          <cell r="I763">
            <v>0.10828370174433334</v>
          </cell>
          <cell r="J763">
            <v>0.17585423686621832</v>
          </cell>
          <cell r="K763">
            <v>0.32658573340617092</v>
          </cell>
          <cell r="L763">
            <v>0.28500979698602585</v>
          </cell>
          <cell r="M763">
            <v>0.26047321147212832</v>
          </cell>
          <cell r="N763">
            <v>0.25873442249956791</v>
          </cell>
          <cell r="O763">
            <v>0.24026178373119625</v>
          </cell>
        </row>
        <row r="764">
          <cell r="A764" t="str">
            <v>RHES-SHSTG-SOL</v>
          </cell>
          <cell r="B764" t="str">
            <v>VAR_fin</v>
          </cell>
          <cell r="C764" t="str">
            <v>RHES-SHASOL</v>
          </cell>
          <cell r="D764">
            <v>4.8290621346710696E-7</v>
          </cell>
          <cell r="E764">
            <v>1.5716895517637561E-6</v>
          </cell>
          <cell r="F764">
            <v>6.2497037656607406E-2</v>
          </cell>
          <cell r="G764">
            <v>5.7921869442780036E-2</v>
          </cell>
          <cell r="H764">
            <v>7.1990214309534242E-2</v>
          </cell>
          <cell r="I764">
            <v>0.10829079073758544</v>
          </cell>
          <cell r="J764">
            <v>0.17585792462926422</v>
          </cell>
          <cell r="K764">
            <v>0.3265989861952322</v>
          </cell>
          <cell r="L764">
            <v>0.28502516603613626</v>
          </cell>
          <cell r="M764">
            <v>0.26048371567786538</v>
          </cell>
          <cell r="N764">
            <v>0.25874792533293278</v>
          </cell>
          <cell r="O764">
            <v>0.2402686566440311</v>
          </cell>
        </row>
        <row r="765">
          <cell r="A765" t="str">
            <v>RHES-SHSTG-SOL</v>
          </cell>
          <cell r="B765" t="str">
            <v>VAR_ncap</v>
          </cell>
          <cell r="C765" t="str">
            <v>-</v>
          </cell>
          <cell r="D765">
            <v>1.51192511926925E-3</v>
          </cell>
          <cell r="E765">
            <v>9.64572664660736E-3</v>
          </cell>
          <cell r="F765">
            <v>1.13954728159323E-7</v>
          </cell>
          <cell r="G765">
            <v>5.7484078962541797E-8</v>
          </cell>
          <cell r="H765">
            <v>5.4631826410156204E-3</v>
          </cell>
          <cell r="I765">
            <v>1.06433612013565E-2</v>
          </cell>
          <cell r="J765">
            <v>9.1216282732282192E-3</v>
          </cell>
          <cell r="K765">
            <v>3.0067758962513399E-2</v>
          </cell>
          <cell r="L765">
            <v>8.6072464515816599E-3</v>
          </cell>
          <cell r="M765">
            <v>7.9750669399192495E-3</v>
          </cell>
          <cell r="N765">
            <v>2.59760428350959E-2</v>
          </cell>
          <cell r="O765">
            <v>9.7295540084820793E-3</v>
          </cell>
        </row>
        <row r="766">
          <cell r="A766" t="str">
            <v>RHES-SHSTG-SOL</v>
          </cell>
          <cell r="B766" t="str">
            <v>VAR_cap</v>
          </cell>
          <cell r="C766" t="str">
            <v>-</v>
          </cell>
          <cell r="D766">
            <v>1.51192511926925E-3</v>
          </cell>
          <cell r="E766">
            <v>1.1157651765876599E-2</v>
          </cell>
          <cell r="F766">
            <v>1.11577657206048E-2</v>
          </cell>
          <cell r="G766">
            <v>1.11578232046837E-2</v>
          </cell>
          <cell r="H766">
            <v>1.07973766807524E-2</v>
          </cell>
          <cell r="I766">
            <v>1.6106614320429601E-2</v>
          </cell>
          <cell r="J766">
            <v>2.52281721156003E-2</v>
          </cell>
          <cell r="K766">
            <v>4.9832748437098201E-2</v>
          </cell>
          <cell r="L766">
            <v>4.8223455491742999E-2</v>
          </cell>
          <cell r="M766">
            <v>4.6650072354014402E-2</v>
          </cell>
          <cell r="N766">
            <v>4.5155400560869301E-2</v>
          </cell>
          <cell r="O766">
            <v>4.3680663783497303E-2</v>
          </cell>
        </row>
        <row r="767">
          <cell r="A767" t="str">
            <v>D-ITOT_LTH</v>
          </cell>
          <cell r="B767" t="str">
            <v>VAR_fout</v>
          </cell>
          <cell r="C767" t="str">
            <v>ITOT_LTH_DH</v>
          </cell>
          <cell r="D767">
            <v>7.1200030826258969</v>
          </cell>
          <cell r="E767">
            <v>7.6289063154759793</v>
          </cell>
          <cell r="F767">
            <v>7.3930159769650308</v>
          </cell>
          <cell r="G767">
            <v>7.1373866641769217</v>
          </cell>
          <cell r="H767">
            <v>7.1737312823850239</v>
          </cell>
          <cell r="I767">
            <v>7.2570024989998663</v>
          </cell>
          <cell r="J767">
            <v>8.8942184924008334</v>
          </cell>
          <cell r="K767">
            <v>10.119749221576805</v>
          </cell>
          <cell r="L767">
            <v>10.05007353753723</v>
          </cell>
          <cell r="M767">
            <v>9.5188590616196649</v>
          </cell>
          <cell r="N767">
            <v>8.1927124220716152</v>
          </cell>
          <cell r="O767">
            <v>8.1706767488961027</v>
          </cell>
        </row>
        <row r="768">
          <cell r="A768" t="str">
            <v>D-ITOT_LTH</v>
          </cell>
          <cell r="B768" t="str">
            <v>VAR_fin</v>
          </cell>
          <cell r="C768" t="str">
            <v>LTH</v>
          </cell>
          <cell r="D768">
            <v>7.740339041744897</v>
          </cell>
          <cell r="E768">
            <v>8.2914012221714355</v>
          </cell>
          <cell r="F768">
            <v>8.0318598407690853</v>
          </cell>
          <cell r="G768">
            <v>7.7490517824386673</v>
          </cell>
          <cell r="H768">
            <v>7.7834025286745812</v>
          </cell>
          <cell r="I768">
            <v>7.8685896007535279</v>
          </cell>
          <cell r="J768">
            <v>9.6374655334894275</v>
          </cell>
          <cell r="K768">
            <v>10.958229775315715</v>
          </cell>
          <cell r="L768">
            <v>10.882781052354272</v>
          </cell>
          <cell r="M768">
            <v>10.307552342667789</v>
          </cell>
          <cell r="N768">
            <v>8.8715266790134404</v>
          </cell>
          <cell r="O768">
            <v>8.8476652211231421</v>
          </cell>
        </row>
        <row r="769">
          <cell r="A769" t="str">
            <v>D-ITOT_LTH</v>
          </cell>
          <cell r="B769" t="str">
            <v>VAR_ncap</v>
          </cell>
          <cell r="C769" t="str">
            <v>-</v>
          </cell>
          <cell r="D769">
            <v>0.79547230357175902</v>
          </cell>
          <cell r="H769">
            <v>1.02747761219766E-8</v>
          </cell>
          <cell r="I769">
            <v>1.25074547942488E-8</v>
          </cell>
          <cell r="J769">
            <v>1.6276802784422301E-8</v>
          </cell>
          <cell r="K769">
            <v>3.3184670276693797E-8</v>
          </cell>
          <cell r="L769">
            <v>2.518247407298E-8</v>
          </cell>
          <cell r="M769">
            <v>4.3214263644177702E-8</v>
          </cell>
          <cell r="N769">
            <v>6.5552034788863206E-8</v>
          </cell>
          <cell r="O769">
            <v>2.2577054905271501E-7</v>
          </cell>
        </row>
        <row r="770">
          <cell r="A770" t="str">
            <v>D-ITOT_LTH</v>
          </cell>
          <cell r="B770" t="str">
            <v>VAR_cap</v>
          </cell>
          <cell r="C770" t="str">
            <v>-</v>
          </cell>
          <cell r="D770">
            <v>0.79547230357175902</v>
          </cell>
          <cell r="E770">
            <v>0.79547230357175902</v>
          </cell>
          <cell r="F770">
            <v>0.79547230357175902</v>
          </cell>
          <cell r="G770">
            <v>0.79547230357175902</v>
          </cell>
          <cell r="H770">
            <v>0.79547231384653505</v>
          </cell>
          <cell r="I770">
            <v>0.79547232635399001</v>
          </cell>
          <cell r="J770">
            <v>0.79547234263079303</v>
          </cell>
          <cell r="K770">
            <v>0.79547237581546304</v>
          </cell>
          <cell r="L770">
            <v>0.79547240099793703</v>
          </cell>
          <cell r="M770">
            <v>0.79547244421220098</v>
          </cell>
          <cell r="N770">
            <v>0.795472509764235</v>
          </cell>
          <cell r="O770">
            <v>0.79547273553478404</v>
          </cell>
        </row>
        <row r="771">
          <cell r="A771" t="str">
            <v>D-IH2</v>
          </cell>
          <cell r="B771" t="str">
            <v>VAR_fout</v>
          </cell>
          <cell r="C771" t="str">
            <v>IH2</v>
          </cell>
          <cell r="H771">
            <v>2.2639831543185265</v>
          </cell>
          <cell r="I771">
            <v>1.5300581107058864</v>
          </cell>
          <cell r="J771">
            <v>2.8247434861574265</v>
          </cell>
          <cell r="K771">
            <v>3.2831928527428298</v>
          </cell>
          <cell r="L771">
            <v>14.147518743782616</v>
          </cell>
          <cell r="M771">
            <v>16.237940425847107</v>
          </cell>
          <cell r="N771">
            <v>19.034619558741905</v>
          </cell>
          <cell r="O771">
            <v>19.125116984498959</v>
          </cell>
        </row>
        <row r="772">
          <cell r="A772" t="str">
            <v>D-IH2</v>
          </cell>
          <cell r="B772" t="str">
            <v>VAR_fin</v>
          </cell>
          <cell r="C772" t="str">
            <v>H2</v>
          </cell>
          <cell r="H772">
            <v>2.2812310564551392</v>
          </cell>
          <cell r="I772">
            <v>1.5417146870838718</v>
          </cell>
          <cell r="J772">
            <v>2.8462634780872902</v>
          </cell>
          <cell r="K772">
            <v>3.3082054898341093</v>
          </cell>
          <cell r="L772">
            <v>14.255300031069678</v>
          </cell>
          <cell r="M772">
            <v>16.361647356630094</v>
          </cell>
          <cell r="N772">
            <v>19.179632676322147</v>
          </cell>
          <cell r="O772">
            <v>19.270819546583251</v>
          </cell>
        </row>
        <row r="773">
          <cell r="A773" t="str">
            <v>D-IH2</v>
          </cell>
          <cell r="B773" t="str">
            <v>VAR_ncap</v>
          </cell>
          <cell r="C773" t="str">
            <v>-</v>
          </cell>
          <cell r="G773">
            <v>1.4365268191026401E-7</v>
          </cell>
          <cell r="H773">
            <v>0.183657760777654</v>
          </cell>
          <cell r="I773">
            <v>2.11423240571052E-2</v>
          </cell>
          <cell r="J773">
            <v>0.16123021511399799</v>
          </cell>
          <cell r="K773">
            <v>2.74855265169828E-2</v>
          </cell>
          <cell r="L773">
            <v>0.35324492676791103</v>
          </cell>
          <cell r="M773">
            <v>0.144951599013109</v>
          </cell>
          <cell r="N773">
            <v>9.40697845113459E-2</v>
          </cell>
          <cell r="O773">
            <v>5.3887980915798202E-6</v>
          </cell>
        </row>
        <row r="774">
          <cell r="A774" t="str">
            <v>D-IH2</v>
          </cell>
          <cell r="B774" t="str">
            <v>VAR_cap</v>
          </cell>
          <cell r="C774" t="str">
            <v>-</v>
          </cell>
          <cell r="G774">
            <v>1.4365268191026401E-7</v>
          </cell>
          <cell r="H774">
            <v>0.183657904430336</v>
          </cell>
          <cell r="I774">
            <v>0.20480022848744101</v>
          </cell>
          <cell r="J774">
            <v>0.36603044360143899</v>
          </cell>
          <cell r="K774">
            <v>0.39351597011842199</v>
          </cell>
          <cell r="L774">
            <v>0.74676089688633396</v>
          </cell>
          <cell r="M774">
            <v>0.89171249589944301</v>
          </cell>
          <cell r="N774">
            <v>0.98578223487092198</v>
          </cell>
          <cell r="O774">
            <v>0.98578752555619797</v>
          </cell>
        </row>
        <row r="775">
          <cell r="A775" t="str">
            <v>D-RHNM_LTH_CHPWOD</v>
          </cell>
          <cell r="B775" t="str">
            <v>VAR_fout</v>
          </cell>
          <cell r="C775" t="str">
            <v>RHNM_LTH_CHPWOD_ON</v>
          </cell>
          <cell r="D775">
            <v>1.8816349914054943E-6</v>
          </cell>
          <cell r="E775">
            <v>5.7272617490624164E-6</v>
          </cell>
          <cell r="F775">
            <v>1.4053746981153196E-6</v>
          </cell>
          <cell r="G775">
            <v>3.5761372031532367E-4</v>
          </cell>
          <cell r="H775">
            <v>6.438836754970816E-4</v>
          </cell>
          <cell r="I775">
            <v>1.473922910593049E-3</v>
          </cell>
          <cell r="J775">
            <v>1.0542790482259094E-3</v>
          </cell>
          <cell r="K775">
            <v>7.4460462305462357E-4</v>
          </cell>
          <cell r="L775">
            <v>3.3542705212930282E-3</v>
          </cell>
          <cell r="M775">
            <v>3.2197180546302217E-3</v>
          </cell>
          <cell r="N775">
            <v>8.1091990330010866E-4</v>
          </cell>
          <cell r="O775">
            <v>1.7313909272024613E-3</v>
          </cell>
        </row>
        <row r="776">
          <cell r="A776" t="str">
            <v>D-RHNM_LTH_CHPWOD</v>
          </cell>
          <cell r="B776" t="str">
            <v>VAR_fout</v>
          </cell>
          <cell r="C776" t="str">
            <v>RHSA_LTH</v>
          </cell>
          <cell r="D776">
            <v>5.40605163120923E-6</v>
          </cell>
          <cell r="E776">
            <v>8.1333193073112215E-6</v>
          </cell>
          <cell r="F776">
            <v>5.4912913454126682E-6</v>
          </cell>
          <cell r="G776">
            <v>9.4147037559772219E-5</v>
          </cell>
          <cell r="H776">
            <v>3.6479841403496038E-5</v>
          </cell>
          <cell r="I776">
            <v>2.3118226071833977E-5</v>
          </cell>
          <cell r="J776">
            <v>8.8177741449637465E-5</v>
          </cell>
          <cell r="K776">
            <v>3.1122881381624533E-4</v>
          </cell>
          <cell r="L776">
            <v>4.1330187591300467E-6</v>
          </cell>
          <cell r="M776">
            <v>3.5428640396357085E-5</v>
          </cell>
          <cell r="N776">
            <v>2.1643279718996169E-6</v>
          </cell>
          <cell r="O776">
            <v>5.1274995347495105E-6</v>
          </cell>
        </row>
        <row r="777">
          <cell r="A777" t="str">
            <v>D-RHNM_LTH_CHPWOD</v>
          </cell>
          <cell r="B777" t="str">
            <v>VAR_fout</v>
          </cell>
          <cell r="C777" t="str">
            <v>LTH</v>
          </cell>
          <cell r="I777">
            <v>2.1412045008744291E-6</v>
          </cell>
          <cell r="J777">
            <v>1.2051000481661058E-6</v>
          </cell>
          <cell r="K777">
            <v>1.0314971713540733E-6</v>
          </cell>
          <cell r="L777">
            <v>6.5343985464709648E-6</v>
          </cell>
          <cell r="M777">
            <v>7.5677608466633008E-6</v>
          </cell>
          <cell r="N777">
            <v>1.241207605613474E-6</v>
          </cell>
          <cell r="O777">
            <v>4.9299970530015692E-6</v>
          </cell>
        </row>
        <row r="778">
          <cell r="A778" t="str">
            <v>D-RHNM_LTH_CHPWOD</v>
          </cell>
          <cell r="B778" t="str">
            <v>VAR_fin</v>
          </cell>
          <cell r="C778" t="str">
            <v>RHNM_LTH_CHPWOD</v>
          </cell>
          <cell r="D778">
            <v>7.2876866226147279E-6</v>
          </cell>
          <cell r="E778">
            <v>1.4036902399221465E-5</v>
          </cell>
          <cell r="F778">
            <v>7.1792426731836553E-6</v>
          </cell>
          <cell r="G778">
            <v>4.5208878150289366E-4</v>
          </cell>
          <cell r="H778">
            <v>6.8107386223128965E-4</v>
          </cell>
          <cell r="I778">
            <v>1.5003024439065654E-3</v>
          </cell>
          <cell r="J778">
            <v>1.1444338878667173E-3</v>
          </cell>
          <cell r="K778">
            <v>1.0579526650130277E-3</v>
          </cell>
          <cell r="L778">
            <v>3.365308961575407E-3</v>
          </cell>
          <cell r="M778">
            <v>3.2631133767885168E-3</v>
          </cell>
          <cell r="N778">
            <v>8.1545268910354434E-4</v>
          </cell>
          <cell r="O778">
            <v>1.7420683201386431E-3</v>
          </cell>
        </row>
        <row r="779">
          <cell r="A779" t="str">
            <v>RHNS-SHWODBR</v>
          </cell>
          <cell r="B779" t="str">
            <v>VAR_fout</v>
          </cell>
          <cell r="C779" t="str">
            <v>RHNS-SHWOD</v>
          </cell>
          <cell r="E779">
            <v>2.6568707619231632E-2</v>
          </cell>
          <cell r="F779">
            <v>9.4832793782572034E-2</v>
          </cell>
          <cell r="G779">
            <v>0.10857679176304659</v>
          </cell>
          <cell r="H779">
            <v>0.23353580625944906</v>
          </cell>
          <cell r="I779">
            <v>0.15385025496459975</v>
          </cell>
          <cell r="J779">
            <v>0.16255364528692567</v>
          </cell>
          <cell r="K779">
            <v>0.16349525750833388</v>
          </cell>
          <cell r="L779">
            <v>0.16074320361412048</v>
          </cell>
          <cell r="M779">
            <v>0.16003310275086211</v>
          </cell>
          <cell r="N779">
            <v>0.14922866568688636</v>
          </cell>
          <cell r="O779">
            <v>8.1935507766311477E-2</v>
          </cell>
        </row>
        <row r="780">
          <cell r="A780" t="str">
            <v>RHNS-SHWODBR</v>
          </cell>
          <cell r="B780" t="str">
            <v>VAR_fin</v>
          </cell>
          <cell r="C780" t="str">
            <v>RHNSWODBRC</v>
          </cell>
          <cell r="E780">
            <v>2.6568707619231632E-2</v>
          </cell>
          <cell r="F780">
            <v>9.4832793782572034E-2</v>
          </cell>
          <cell r="G780">
            <v>0.10857679176304659</v>
          </cell>
          <cell r="H780">
            <v>0.23353580625944906</v>
          </cell>
          <cell r="I780">
            <v>0.15385025496459975</v>
          </cell>
          <cell r="J780">
            <v>0.16255364528692567</v>
          </cell>
          <cell r="K780">
            <v>0.16349525750833388</v>
          </cell>
          <cell r="L780">
            <v>0.16074320361412048</v>
          </cell>
          <cell r="M780">
            <v>0.16003310275086211</v>
          </cell>
          <cell r="N780">
            <v>0.14922866568688636</v>
          </cell>
          <cell r="O780">
            <v>8.1935507766311477E-2</v>
          </cell>
        </row>
        <row r="781">
          <cell r="A781" t="str">
            <v>RHNS-SHWODBR</v>
          </cell>
          <cell r="B781" t="str">
            <v>VAR_fin</v>
          </cell>
          <cell r="C781" t="str">
            <v>RWOD</v>
          </cell>
          <cell r="E781">
            <v>3.6900982804488322E-2</v>
          </cell>
          <cell r="F781">
            <v>0.13171221358690571</v>
          </cell>
          <cell r="G781">
            <v>0.15080109967089808</v>
          </cell>
          <cell r="H781">
            <v>0.32435528647145678</v>
          </cell>
          <cell r="I781">
            <v>0.2136809096730555</v>
          </cell>
          <cell r="J781">
            <v>0.22576895178739664</v>
          </cell>
          <cell r="K781">
            <v>0.22707674653935259</v>
          </cell>
          <cell r="L781">
            <v>0.22325444946405626</v>
          </cell>
          <cell r="M781">
            <v>0.2222681982650862</v>
          </cell>
          <cell r="N781">
            <v>0.20726203567623111</v>
          </cell>
          <cell r="O781">
            <v>0.11379931634209918</v>
          </cell>
        </row>
        <row r="782">
          <cell r="A782" t="str">
            <v>RHNS-SHWODBR</v>
          </cell>
          <cell r="B782" t="str">
            <v>VAR_ncap</v>
          </cell>
          <cell r="C782" t="str">
            <v>-</v>
          </cell>
          <cell r="E782">
            <v>1.94456309138968E-3</v>
          </cell>
          <cell r="F782">
            <v>6.1228543566715296E-3</v>
          </cell>
          <cell r="H782">
            <v>9.9597990707125106E-3</v>
          </cell>
          <cell r="J782">
            <v>1.1914495278762E-2</v>
          </cell>
          <cell r="L782">
            <v>1.5895899739673501E-3</v>
          </cell>
          <cell r="M782">
            <v>1.00733255638185E-2</v>
          </cell>
          <cell r="N782">
            <v>9.3589293108085794E-8</v>
          </cell>
          <cell r="O782">
            <v>1.63839747939394E-7</v>
          </cell>
        </row>
        <row r="783">
          <cell r="A783" t="str">
            <v>RHNS-SHWODBR</v>
          </cell>
          <cell r="B783" t="str">
            <v>VAR_cap</v>
          </cell>
          <cell r="C783" t="str">
            <v>-</v>
          </cell>
          <cell r="E783">
            <v>1.94456309138968E-3</v>
          </cell>
          <cell r="F783">
            <v>8.0673471691632987E-3</v>
          </cell>
          <cell r="G783">
            <v>8.0673152969545601E-3</v>
          </cell>
          <cell r="H783">
            <v>1.7078790728952301E-2</v>
          </cell>
          <cell r="I783">
            <v>1.1245530336631176E-2</v>
          </cell>
          <cell r="J783">
            <v>1.4891808905905371E-2</v>
          </cell>
          <cell r="K783">
            <v>1.1914481107254717E-2</v>
          </cell>
          <cell r="L783">
            <v>1.1925373595254118E-2</v>
          </cell>
          <cell r="M783">
            <v>1.1662892271169224E-2</v>
          </cell>
          <cell r="N783">
            <v>1.1153089122475448E-2</v>
          </cell>
          <cell r="O783">
            <v>1.0072903658472729E-2</v>
          </cell>
        </row>
        <row r="784">
          <cell r="A784" t="str">
            <v>D-RHNM_NKEV_GAS_ELC_CHP</v>
          </cell>
          <cell r="B784" t="str">
            <v>VAR_fout</v>
          </cell>
          <cell r="C784" t="str">
            <v>ELC5</v>
          </cell>
          <cell r="E784">
            <v>7.2214411306463727E-4</v>
          </cell>
          <cell r="F784">
            <v>1.363480450603677E-3</v>
          </cell>
          <cell r="G784">
            <v>8.094464100647658E-4</v>
          </cell>
          <cell r="H784">
            <v>1.3943892946757669E-3</v>
          </cell>
          <cell r="I784">
            <v>8.3348559407399217E-4</v>
          </cell>
          <cell r="L784">
            <v>3.1047904216475325E-4</v>
          </cell>
          <cell r="M784">
            <v>1.2789900994776007E-3</v>
          </cell>
          <cell r="N784">
            <v>4.9746509509719715E-4</v>
          </cell>
          <cell r="O784">
            <v>1.1185572806359958E-3</v>
          </cell>
        </row>
        <row r="785">
          <cell r="A785" t="str">
            <v>D-RHNM_NKEV_GAS_ELC_CHP</v>
          </cell>
          <cell r="B785" t="str">
            <v>VAR_fout</v>
          </cell>
          <cell r="C785" t="str">
            <v>RHNM_ELC</v>
          </cell>
          <cell r="E785">
            <v>7.2202481261403448E-4</v>
          </cell>
          <cell r="F785">
            <v>1.3624704780279687E-3</v>
          </cell>
          <cell r="G785">
            <v>8.0900697673749961E-4</v>
          </cell>
          <cell r="H785">
            <v>1.3936080994794776E-3</v>
          </cell>
          <cell r="I785">
            <v>8.3334827177769782E-4</v>
          </cell>
          <cell r="L785">
            <v>3.1304328960728676E-4</v>
          </cell>
          <cell r="M785">
            <v>1.2977974053444772E-3</v>
          </cell>
          <cell r="N785">
            <v>5.0579497099976698E-4</v>
          </cell>
          <cell r="O785">
            <v>1.1200332738473817E-3</v>
          </cell>
        </row>
        <row r="786">
          <cell r="A786" t="str">
            <v>D-RHNM_NKEV_GAS_ELC_CHP</v>
          </cell>
          <cell r="B786" t="str">
            <v>VAR_fin</v>
          </cell>
          <cell r="C786" t="str">
            <v>RHNM_NKEV_GAS_ELC_CHP</v>
          </cell>
          <cell r="E786">
            <v>1.4441689256786717E-3</v>
          </cell>
          <cell r="F786">
            <v>2.7244797948113579E-3</v>
          </cell>
          <cell r="G786">
            <v>1.6174388366031343E-3</v>
          </cell>
          <cell r="H786">
            <v>2.7864647303078192E-3</v>
          </cell>
          <cell r="I786">
            <v>1.6639262666070052E-3</v>
          </cell>
          <cell r="L786">
            <v>6.2352233177204066E-4</v>
          </cell>
          <cell r="M786">
            <v>2.5767875048220788E-3</v>
          </cell>
          <cell r="N786">
            <v>1.0032600660969636E-3</v>
          </cell>
          <cell r="O786">
            <v>2.2385905544833789E-3</v>
          </cell>
        </row>
        <row r="787">
          <cell r="A787" t="str">
            <v>D-RLFO</v>
          </cell>
          <cell r="B787" t="str">
            <v>VAR_fout</v>
          </cell>
          <cell r="C787" t="str">
            <v>CO2</v>
          </cell>
          <cell r="D787">
            <v>4514.4826477759398</v>
          </cell>
          <cell r="E787">
            <v>3846.5256881292598</v>
          </cell>
          <cell r="F787">
            <v>3811.0354833239699</v>
          </cell>
          <cell r="G787">
            <v>3104.62082359538</v>
          </cell>
          <cell r="H787">
            <v>995.37525153965498</v>
          </cell>
          <cell r="I787">
            <v>0.207929390613316</v>
          </cell>
          <cell r="J787">
            <v>0.18997667143107899</v>
          </cell>
          <cell r="L787">
            <v>2.7071650578325301E-3</v>
          </cell>
          <cell r="M787">
            <v>4.6637511373308601E-3</v>
          </cell>
          <cell r="N787">
            <v>5.6799466482899497E-4</v>
          </cell>
          <cell r="O787">
            <v>5.5278085389369404E-4</v>
          </cell>
        </row>
        <row r="788">
          <cell r="A788" t="str">
            <v>D-RLFO</v>
          </cell>
          <cell r="B788" t="str">
            <v>VAR_fout</v>
          </cell>
          <cell r="C788" t="str">
            <v>RLFO</v>
          </cell>
          <cell r="D788">
            <v>60.231825324297319</v>
          </cell>
          <cell r="E788">
            <v>51.320003072104704</v>
          </cell>
          <cell r="F788">
            <v>50.846496247341491</v>
          </cell>
          <cell r="G788">
            <v>41.421604919148834</v>
          </cell>
          <cell r="H788">
            <v>13.280383469904137</v>
          </cell>
          <cell r="I788">
            <v>2.8577968077847216E-3</v>
          </cell>
          <cell r="J788">
            <v>2.6339627422153817E-3</v>
          </cell>
          <cell r="K788">
            <v>2.4778126262736669E-3</v>
          </cell>
          <cell r="L788">
            <v>1.269650228037646E-3</v>
          </cell>
          <cell r="M788">
            <v>9.1117960853638494E-4</v>
          </cell>
          <cell r="N788">
            <v>9.1673598393411052E-4</v>
          </cell>
          <cell r="O788">
            <v>8.8102668053981843E-4</v>
          </cell>
        </row>
        <row r="789">
          <cell r="A789" t="str">
            <v>D-RLFO</v>
          </cell>
          <cell r="B789" t="str">
            <v>VAR_fin</v>
          </cell>
          <cell r="C789" t="str">
            <v>LFO</v>
          </cell>
          <cell r="D789">
            <v>61.25485275136964</v>
          </cell>
          <cell r="E789">
            <v>52.191664696462269</v>
          </cell>
          <cell r="F789">
            <v>51.710115106159648</v>
          </cell>
          <cell r="G789">
            <v>42.125112938879035</v>
          </cell>
          <cell r="H789">
            <v>13.505770034459358</v>
          </cell>
          <cell r="I789">
            <v>2.8212943095429553E-3</v>
          </cell>
          <cell r="J789">
            <v>2.5777024617514143E-3</v>
          </cell>
          <cell r="L789">
            <v>3.6732226022151035E-5</v>
          </cell>
          <cell r="M789">
            <v>6.3280205391192082E-5</v>
          </cell>
          <cell r="N789">
            <v>7.7068475553459158E-6</v>
          </cell>
          <cell r="O789">
            <v>7.5004186417054874E-6</v>
          </cell>
        </row>
        <row r="790">
          <cell r="A790" t="str">
            <v>D-RLFO</v>
          </cell>
          <cell r="B790" t="str">
            <v>VAR_fin</v>
          </cell>
          <cell r="C790" t="str">
            <v>BDS</v>
          </cell>
          <cell r="G790">
            <v>3.0983361471820139E-5</v>
          </cell>
          <cell r="H790">
            <v>1.785292306601732E-4</v>
          </cell>
          <cell r="I790">
            <v>8.5094510467808915E-5</v>
          </cell>
          <cell r="J790">
            <v>1.0104509040443806E-4</v>
          </cell>
          <cell r="K790">
            <v>2.5186922294226123E-3</v>
          </cell>
          <cell r="L790">
            <v>1.2545287790422164E-3</v>
          </cell>
          <cell r="M790">
            <v>8.6343514315446589E-4</v>
          </cell>
          <cell r="N790">
            <v>9.2463918684976526E-4</v>
          </cell>
          <cell r="O790">
            <v>8.8852264555737512E-4</v>
          </cell>
        </row>
        <row r="791">
          <cell r="A791" t="str">
            <v>D-SCOM_LTH_CHPBIO</v>
          </cell>
          <cell r="B791" t="str">
            <v>VAR_fout</v>
          </cell>
          <cell r="C791" t="str">
            <v>SCOM_LTH_CHPBIO_ON</v>
          </cell>
          <cell r="D791">
            <v>1.4243087763627298</v>
          </cell>
          <cell r="E791">
            <v>1.5427981284560031</v>
          </cell>
          <cell r="F791">
            <v>1.8591939664909078</v>
          </cell>
          <cell r="G791">
            <v>1.6216328851010253</v>
          </cell>
          <cell r="H791">
            <v>1.366219189021159</v>
          </cell>
          <cell r="I791">
            <v>1.0924310538252076</v>
          </cell>
          <cell r="J791">
            <v>1.0421812936770614</v>
          </cell>
          <cell r="K791">
            <v>0.97548127794478856</v>
          </cell>
          <cell r="L791">
            <v>0.89272736164187672</v>
          </cell>
          <cell r="M791">
            <v>0.78697598755140685</v>
          </cell>
          <cell r="N791">
            <v>0.74916256899821743</v>
          </cell>
          <cell r="O791">
            <v>0.59811561419388515</v>
          </cell>
        </row>
        <row r="792">
          <cell r="A792" t="str">
            <v>D-SCOM_LTH_CHPBIO</v>
          </cell>
          <cell r="B792" t="str">
            <v>VAR_fout</v>
          </cell>
          <cell r="C792" t="str">
            <v>LTH</v>
          </cell>
          <cell r="E792">
            <v>3.552201407902033E-2</v>
          </cell>
          <cell r="F792">
            <v>0.12385342579915666</v>
          </cell>
          <cell r="G792">
            <v>0.23122650307991069</v>
          </cell>
          <cell r="H792">
            <v>0.3150704914789853</v>
          </cell>
          <cell r="I792">
            <v>0.35670271169781192</v>
          </cell>
          <cell r="J792">
            <v>0.40791697579647151</v>
          </cell>
          <cell r="K792">
            <v>0.49701161508719277</v>
          </cell>
          <cell r="L792">
            <v>0.58000104771730587</v>
          </cell>
          <cell r="M792">
            <v>0.68758059877047761</v>
          </cell>
          <cell r="N792">
            <v>0.79781686036928579</v>
          </cell>
          <cell r="O792">
            <v>0.94899739388709214</v>
          </cell>
        </row>
        <row r="793">
          <cell r="A793" t="str">
            <v>D-SCOM_LTH_CHPBIO</v>
          </cell>
          <cell r="B793" t="str">
            <v>VAR_fin</v>
          </cell>
          <cell r="C793" t="str">
            <v>SCOM_LTH_CHPBIO</v>
          </cell>
          <cell r="D793">
            <v>1.4243087763627298</v>
          </cell>
          <cell r="E793">
            <v>1.578320142535024</v>
          </cell>
          <cell r="F793">
            <v>1.9830473922900638</v>
          </cell>
          <cell r="G793">
            <v>1.8528593881809368</v>
          </cell>
          <cell r="H793">
            <v>1.6812896805001469</v>
          </cell>
          <cell r="I793">
            <v>1.449133765523019</v>
          </cell>
          <cell r="J793">
            <v>1.450098269473534</v>
          </cell>
          <cell r="K793">
            <v>1.4724928930319814</v>
          </cell>
          <cell r="L793">
            <v>1.4727284093591839</v>
          </cell>
          <cell r="M793">
            <v>1.4745565863218837</v>
          </cell>
          <cell r="N793">
            <v>1.5469794293675041</v>
          </cell>
          <cell r="O793">
            <v>1.547113008080977</v>
          </cell>
        </row>
        <row r="794">
          <cell r="A794" t="str">
            <v>D-SCOM_LTH_CHPHFC</v>
          </cell>
          <cell r="B794" t="str">
            <v>VAR_fout</v>
          </cell>
          <cell r="C794" t="str">
            <v>SCOM_LTH_CHPHFC_ON</v>
          </cell>
          <cell r="G794">
            <v>2.9912355441920617E-4</v>
          </cell>
          <cell r="H794">
            <v>9.7252062674795523E-4</v>
          </cell>
          <cell r="I794">
            <v>9.6691182207243897E-4</v>
          </cell>
          <cell r="J794">
            <v>7.1209145665522219E-4</v>
          </cell>
          <cell r="K794">
            <v>8.7774726163735383E-4</v>
          </cell>
          <cell r="L794">
            <v>2.5000142057835747E-3</v>
          </cell>
          <cell r="M794">
            <v>2.1556931780833534E-3</v>
          </cell>
          <cell r="N794">
            <v>7.8384680580322347E-3</v>
          </cell>
          <cell r="O794">
            <v>6.7771912108452667E-3</v>
          </cell>
        </row>
        <row r="795">
          <cell r="A795" t="str">
            <v>D-SCOM_LTH_CHPHFC</v>
          </cell>
          <cell r="B795" t="str">
            <v>VAR_fout</v>
          </cell>
          <cell r="C795" t="str">
            <v>LTH</v>
          </cell>
          <cell r="H795">
            <v>4.0727653859647527E-7</v>
          </cell>
          <cell r="I795">
            <v>1.1596656777968016E-6</v>
          </cell>
          <cell r="J795">
            <v>5.4328953180454629E-7</v>
          </cell>
          <cell r="K795">
            <v>8.3555890602426231E-7</v>
          </cell>
          <cell r="L795">
            <v>4.4061405205836164E-6</v>
          </cell>
          <cell r="M795">
            <v>4.6704546940712479E-6</v>
          </cell>
          <cell r="N795">
            <v>2.3535494423997567E-5</v>
          </cell>
          <cell r="O795">
            <v>2.2035285103381213E-5</v>
          </cell>
        </row>
        <row r="796">
          <cell r="A796" t="str">
            <v>D-SCOM_LTH_CHPHFC</v>
          </cell>
          <cell r="B796" t="str">
            <v>VAR_fin</v>
          </cell>
          <cell r="C796" t="str">
            <v>SCOM_LTH_CHPHFC</v>
          </cell>
          <cell r="G796">
            <v>2.9935219134156847E-4</v>
          </cell>
          <cell r="H796">
            <v>9.7352846042799074E-4</v>
          </cell>
          <cell r="I796">
            <v>9.6869049160083038E-4</v>
          </cell>
          <cell r="J796">
            <v>7.1332141520438286E-4</v>
          </cell>
          <cell r="K796">
            <v>8.794516669856354E-4</v>
          </cell>
          <cell r="L796">
            <v>2.5052084788076594E-3</v>
          </cell>
          <cell r="M796">
            <v>2.1611305747296508E-3</v>
          </cell>
          <cell r="N796">
            <v>7.8621780218867364E-3</v>
          </cell>
          <cell r="O796">
            <v>6.7994483470583322E-3</v>
          </cell>
        </row>
        <row r="797">
          <cell r="A797" t="str">
            <v>D-SCOM_NKEV_GAS_ELC_CHP</v>
          </cell>
          <cell r="B797" t="str">
            <v>VAR_fout</v>
          </cell>
          <cell r="C797" t="str">
            <v>ELC5</v>
          </cell>
          <cell r="D797">
            <v>0.26837345880307029</v>
          </cell>
          <cell r="E797">
            <v>0.31312133031345385</v>
          </cell>
          <cell r="F797">
            <v>0.28316701562877189</v>
          </cell>
          <cell r="G797">
            <v>0.25503982968504613</v>
          </cell>
          <cell r="H797">
            <v>0.21873993958212323</v>
          </cell>
          <cell r="I797">
            <v>0.10782540155428741</v>
          </cell>
          <cell r="L797">
            <v>4.9444331851328759E-4</v>
          </cell>
          <cell r="M797">
            <v>9.9595572163071436E-4</v>
          </cell>
          <cell r="N797">
            <v>9.3704256391908126E-4</v>
          </cell>
          <cell r="O797">
            <v>1.5699031867100947E-3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SCOM_ELC</v>
          </cell>
          <cell r="D798">
            <v>0.3260263923676453</v>
          </cell>
          <cell r="E798">
            <v>0.31274625320072158</v>
          </cell>
          <cell r="F798">
            <v>0.28205728329436586</v>
          </cell>
          <cell r="G798">
            <v>0.2549278038522631</v>
          </cell>
          <cell r="H798">
            <v>0.21823345648425452</v>
          </cell>
          <cell r="I798">
            <v>0.10785703653858027</v>
          </cell>
          <cell r="L798">
            <v>4.9441826003865082E-4</v>
          </cell>
          <cell r="M798">
            <v>9.9603716582747736E-4</v>
          </cell>
          <cell r="N798">
            <v>9.3705128787715847E-4</v>
          </cell>
          <cell r="O798">
            <v>1.5701439429848935E-3</v>
          </cell>
        </row>
        <row r="799">
          <cell r="A799" t="str">
            <v>D-SCOM_NKEV_GAS_ELC_CHP</v>
          </cell>
          <cell r="B799" t="str">
            <v>VAR_fin</v>
          </cell>
          <cell r="C799" t="str">
            <v>SCOM_NKEV_GAS_ELC_CHP</v>
          </cell>
          <cell r="D799">
            <v>0.59439985117071537</v>
          </cell>
          <cell r="E799">
            <v>0.62586758351417549</v>
          </cell>
          <cell r="F799">
            <v>0.56522286501073227</v>
          </cell>
          <cell r="G799">
            <v>0.50996661792193065</v>
          </cell>
          <cell r="H799">
            <v>0.43697181128936624</v>
          </cell>
          <cell r="I799">
            <v>0.21568169612676472</v>
          </cell>
          <cell r="L799">
            <v>9.8886157855193808E-4</v>
          </cell>
          <cell r="M799">
            <v>1.9919928874581922E-3</v>
          </cell>
          <cell r="N799">
            <v>1.8740938517962408E-3</v>
          </cell>
          <cell r="O799">
            <v>3.1400471296949865E-3</v>
          </cell>
        </row>
        <row r="800">
          <cell r="A800" t="str">
            <v>RHEM-SHLTHDH</v>
          </cell>
          <cell r="B800" t="str">
            <v>VAR_fout</v>
          </cell>
          <cell r="C800" t="str">
            <v>RHEM-SHLTHD</v>
          </cell>
          <cell r="D800">
            <v>2.0987374365550013</v>
          </cell>
          <cell r="E800">
            <v>3.7887238336373055</v>
          </cell>
          <cell r="F800">
            <v>3.8496319984496927</v>
          </cell>
          <cell r="G800">
            <v>3.1966910038327412</v>
          </cell>
          <cell r="H800">
            <v>3.0085842258263256</v>
          </cell>
          <cell r="I800">
            <v>2.8105550972093387</v>
          </cell>
          <cell r="J800">
            <v>3.5956620630275316</v>
          </cell>
          <cell r="K800">
            <v>3.5666630785948699</v>
          </cell>
          <cell r="L800">
            <v>3.4301599423811946</v>
          </cell>
          <cell r="M800">
            <v>2.9520028965649607</v>
          </cell>
          <cell r="N800">
            <v>3.4229528086287155</v>
          </cell>
          <cell r="O800">
            <v>2.2994405416957933</v>
          </cell>
        </row>
        <row r="801">
          <cell r="A801" t="str">
            <v>RHEM-SHLTHDH</v>
          </cell>
          <cell r="B801" t="str">
            <v>VAR_fin</v>
          </cell>
          <cell r="C801" t="str">
            <v>RHEMLTHDHC</v>
          </cell>
          <cell r="D801">
            <v>2.0987374365550013</v>
          </cell>
          <cell r="E801">
            <v>3.7887238336373055</v>
          </cell>
          <cell r="F801">
            <v>3.8496319984496927</v>
          </cell>
          <cell r="G801">
            <v>3.1966910038327412</v>
          </cell>
          <cell r="H801">
            <v>3.0085842258263256</v>
          </cell>
          <cell r="I801">
            <v>2.8105550972093387</v>
          </cell>
          <cell r="J801">
            <v>3.5956620630275316</v>
          </cell>
          <cell r="K801">
            <v>3.5666630785948699</v>
          </cell>
          <cell r="L801">
            <v>3.4301599423811946</v>
          </cell>
          <cell r="M801">
            <v>2.9520028965649607</v>
          </cell>
          <cell r="N801">
            <v>3.4229528086287155</v>
          </cell>
          <cell r="O801">
            <v>2.2994405416957933</v>
          </cell>
        </row>
        <row r="802">
          <cell r="A802" t="str">
            <v>RHEM-SHLTHDH</v>
          </cell>
          <cell r="B802" t="str">
            <v>VAR_fin</v>
          </cell>
          <cell r="C802" t="str">
            <v>RHEM_LTH_DH</v>
          </cell>
          <cell r="D802">
            <v>2.1199368046010121</v>
          </cell>
          <cell r="E802">
            <v>3.8269937713508142</v>
          </cell>
          <cell r="F802">
            <v>3.8885171701512053</v>
          </cell>
          <cell r="G802">
            <v>3.2289808119522609</v>
          </cell>
          <cell r="H802">
            <v>3.0389739654811385</v>
          </cell>
          <cell r="I802">
            <v>2.8389445426356934</v>
          </cell>
          <cell r="J802">
            <v>3.6319818818459928</v>
          </cell>
          <cell r="K802">
            <v>3.6026899783786552</v>
          </cell>
          <cell r="L802">
            <v>3.4648080226072673</v>
          </cell>
          <cell r="M802">
            <v>2.9818211076413714</v>
          </cell>
          <cell r="N802">
            <v>3.4575280895239575</v>
          </cell>
          <cell r="O802">
            <v>2.3226672138341358</v>
          </cell>
        </row>
        <row r="803">
          <cell r="A803" t="str">
            <v>RHEM-SHLTHDH</v>
          </cell>
          <cell r="B803" t="str">
            <v>VAR_ncap</v>
          </cell>
          <cell r="C803" t="str">
            <v>-</v>
          </cell>
          <cell r="H803">
            <v>1.08778602730897E-8</v>
          </cell>
          <cell r="I803">
            <v>1.3258385260909601E-8</v>
          </cell>
          <cell r="J803">
            <v>1.8095199676809499E-8</v>
          </cell>
          <cell r="K803">
            <v>2.51746861126487E-8</v>
          </cell>
          <cell r="L803">
            <v>2.85109379381386E-8</v>
          </cell>
          <cell r="M803">
            <v>4.4950372008201901E-8</v>
          </cell>
          <cell r="N803">
            <v>5.6273906086203001E-8</v>
          </cell>
          <cell r="O803">
            <v>1.90221224513459E-7</v>
          </cell>
        </row>
        <row r="804">
          <cell r="A804" t="str">
            <v>RHEM-SHLTHDH</v>
          </cell>
          <cell r="B804" t="str">
            <v>VAR_cap</v>
          </cell>
          <cell r="C804" t="str">
            <v>-</v>
          </cell>
          <cell r="D804">
            <v>0.31562546711168799</v>
          </cell>
          <cell r="E804">
            <v>0.31562546711168799</v>
          </cell>
          <cell r="F804">
            <v>0.31562546711168799</v>
          </cell>
          <cell r="G804">
            <v>0.31562546711168799</v>
          </cell>
          <cell r="H804">
            <v>0.31562547798954826</v>
          </cell>
          <cell r="I804">
            <v>0.31562549124793354</v>
          </cell>
          <cell r="J804">
            <v>0.31562550934313321</v>
          </cell>
          <cell r="K804">
            <v>0.31562553451781933</v>
          </cell>
          <cell r="L804">
            <v>0.31562556302875727</v>
          </cell>
          <cell r="M804">
            <v>0.31562560797912925</v>
          </cell>
          <cell r="N804">
            <v>0.31562566425303534</v>
          </cell>
          <cell r="O804">
            <v>0.31562585447425984</v>
          </cell>
        </row>
        <row r="805">
          <cell r="A805" t="str">
            <v>D-ITOT_SOLELC</v>
          </cell>
          <cell r="B805" t="str">
            <v>VAR_fout</v>
          </cell>
          <cell r="C805" t="str">
            <v>ITOT_ELC</v>
          </cell>
          <cell r="D805">
            <v>3.517325697441668</v>
          </cell>
          <cell r="E805">
            <v>4.8482286335273361</v>
          </cell>
          <cell r="F805">
            <v>11.923135016571935</v>
          </cell>
          <cell r="G805">
            <v>14.116344455718073</v>
          </cell>
          <cell r="H805">
            <v>17.467907401706821</v>
          </cell>
          <cell r="I805">
            <v>20.562654491897057</v>
          </cell>
          <cell r="J805">
            <v>21.624863094698831</v>
          </cell>
          <cell r="K805">
            <v>22.764650445554206</v>
          </cell>
          <cell r="L805">
            <v>23.831843270932019</v>
          </cell>
          <cell r="M805">
            <v>25.042119572473982</v>
          </cell>
          <cell r="N805">
            <v>26.227558292205327</v>
          </cell>
          <cell r="O805">
            <v>27.174460496294266</v>
          </cell>
        </row>
        <row r="806">
          <cell r="A806" t="str">
            <v>D-ITOT_SOLELC</v>
          </cell>
          <cell r="B806" t="str">
            <v>VAR_fout</v>
          </cell>
          <cell r="C806" t="str">
            <v>ELC5</v>
          </cell>
          <cell r="D806">
            <v>6.2830226586257476E-4</v>
          </cell>
          <cell r="E806">
            <v>3.940156403531641E-4</v>
          </cell>
          <cell r="F806">
            <v>3.8616370827576556E-3</v>
          </cell>
          <cell r="G806">
            <v>1.566672706524696E-4</v>
          </cell>
          <cell r="H806">
            <v>2.2908604170753883</v>
          </cell>
          <cell r="I806">
            <v>0.1744714401929941</v>
          </cell>
          <cell r="J806">
            <v>0.15639825522509379</v>
          </cell>
          <cell r="K806">
            <v>0.10352662627152935</v>
          </cell>
          <cell r="L806">
            <v>3.0915286517947709E-2</v>
          </cell>
          <cell r="M806">
            <v>0.10195771685087532</v>
          </cell>
          <cell r="N806">
            <v>0.20578642089696592</v>
          </cell>
          <cell r="O806">
            <v>0.24703235626374459</v>
          </cell>
        </row>
        <row r="807">
          <cell r="A807" t="str">
            <v>D-ITOT_SOLELC</v>
          </cell>
          <cell r="B807" t="str">
            <v>VAR_fin</v>
          </cell>
          <cell r="C807" t="str">
            <v>ITOT_SOL_ELC</v>
          </cell>
          <cell r="D807">
            <v>3.517953999707534</v>
          </cell>
          <cell r="E807">
            <v>4.8486222358551769</v>
          </cell>
          <cell r="F807">
            <v>11.926996653654696</v>
          </cell>
          <cell r="G807">
            <v>14.116501122988726</v>
          </cell>
          <cell r="H807">
            <v>19.758767818782204</v>
          </cell>
          <cell r="I807">
            <v>20.737125932090056</v>
          </cell>
          <cell r="J807">
            <v>21.781261349923923</v>
          </cell>
          <cell r="K807">
            <v>22.868177071825755</v>
          </cell>
          <cell r="L807">
            <v>23.862758557449983</v>
          </cell>
          <cell r="M807">
            <v>25.144077289324862</v>
          </cell>
          <cell r="N807">
            <v>26.433344713102287</v>
          </cell>
          <cell r="O807">
            <v>27.421492852558018</v>
          </cell>
        </row>
        <row r="808">
          <cell r="A808" t="str">
            <v>D-SWOD</v>
          </cell>
          <cell r="B808" t="str">
            <v>VAR_fout</v>
          </cell>
          <cell r="C808" t="str">
            <v>SWOD</v>
          </cell>
          <cell r="D808">
            <v>8.5743681057814278</v>
          </cell>
          <cell r="E808">
            <v>7.7074220321533522</v>
          </cell>
          <cell r="F808">
            <v>8.5537988889749617</v>
          </cell>
          <cell r="G808">
            <v>8.4865414724203667</v>
          </cell>
          <cell r="H808">
            <v>7.1803153857864412</v>
          </cell>
          <cell r="I808">
            <v>16.316215193960854</v>
          </cell>
          <cell r="J808">
            <v>20.555094805886824</v>
          </cell>
          <cell r="K808">
            <v>8.632276877404367</v>
          </cell>
          <cell r="L808">
            <v>3.5812625981268282</v>
          </cell>
          <cell r="M808">
            <v>3.0441140569505025</v>
          </cell>
          <cell r="N808">
            <v>0.57259613167479184</v>
          </cell>
          <cell r="O808">
            <v>0.8129259104763743</v>
          </cell>
        </row>
        <row r="809">
          <cell r="A809" t="str">
            <v>D-SWOD</v>
          </cell>
          <cell r="B809" t="str">
            <v>VAR_fin</v>
          </cell>
          <cell r="C809" t="str">
            <v>WOD</v>
          </cell>
          <cell r="D809">
            <v>8.5743681057814278</v>
          </cell>
          <cell r="E809">
            <v>7.7074220321533522</v>
          </cell>
          <cell r="F809">
            <v>8.5537988889749617</v>
          </cell>
          <cell r="G809">
            <v>8.4865414724203667</v>
          </cell>
          <cell r="H809">
            <v>7.1803153857864412</v>
          </cell>
          <cell r="I809">
            <v>16.316215193960854</v>
          </cell>
          <cell r="J809">
            <v>20.555094805886824</v>
          </cell>
          <cell r="K809">
            <v>8.632276877404367</v>
          </cell>
          <cell r="L809">
            <v>3.5812625981268282</v>
          </cell>
          <cell r="M809">
            <v>3.0441140569505025</v>
          </cell>
          <cell r="N809">
            <v>0.57259613167479184</v>
          </cell>
          <cell r="O809">
            <v>0.8129259104763743</v>
          </cell>
        </row>
        <row r="810">
          <cell r="A810" t="str">
            <v>ITOT-PROCESSCO2CCS</v>
          </cell>
          <cell r="B810" t="str">
            <v>VAR_fout</v>
          </cell>
          <cell r="C810" t="str">
            <v>CO2_O</v>
          </cell>
          <cell r="I810">
            <v>1.6231053115269671E-2</v>
          </cell>
          <cell r="J810">
            <v>0.24684454098327901</v>
          </cell>
          <cell r="K810">
            <v>1031.8772850513226</v>
          </cell>
          <cell r="L810">
            <v>1031.8781729984728</v>
          </cell>
          <cell r="M810">
            <v>1031.8799342068658</v>
          </cell>
          <cell r="N810">
            <v>1031.8801007048987</v>
          </cell>
          <cell r="O810">
            <v>1031.880679253874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</v>
          </cell>
          <cell r="I811">
            <v>-1.6231053115269699E-2</v>
          </cell>
          <cell r="J811">
            <v>-0.24684454098327899</v>
          </cell>
          <cell r="K811">
            <v>-1031.8772850513201</v>
          </cell>
          <cell r="L811">
            <v>-1031.8781729984701</v>
          </cell>
          <cell r="M811">
            <v>-1031.8799342068701</v>
          </cell>
          <cell r="N811">
            <v>-1031.8801007049001</v>
          </cell>
          <cell r="O811">
            <v>-1031.8806792538701</v>
          </cell>
        </row>
        <row r="812">
          <cell r="A812" t="str">
            <v>ITOT-PROCESSCO2CCS</v>
          </cell>
          <cell r="B812" t="str">
            <v>VAR_fin</v>
          </cell>
          <cell r="C812" t="str">
            <v>ITOT_ELC</v>
          </cell>
          <cell r="I812">
            <v>3.4371641891159291E-5</v>
          </cell>
          <cell r="J812">
            <v>5.2272961619988483E-4</v>
          </cell>
          <cell r="K812">
            <v>2.1851518977557429</v>
          </cell>
          <cell r="L812">
            <v>2.1851537781144144</v>
          </cell>
          <cell r="M812">
            <v>2.1851575077321881</v>
          </cell>
          <cell r="N812">
            <v>2.1851578603162545</v>
          </cell>
          <cell r="O812">
            <v>2.1851590854787921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ITOT_LTH_DH</v>
          </cell>
          <cell r="I813">
            <v>1.3366749624339728E-5</v>
          </cell>
          <cell r="J813">
            <v>2.0328373963328857E-4</v>
          </cell>
          <cell r="K813">
            <v>0.8497812935716782</v>
          </cell>
          <cell r="L813">
            <v>0.84978202482227194</v>
          </cell>
          <cell r="M813">
            <v>0.84978347522918407</v>
          </cell>
          <cell r="N813">
            <v>0.84978361234520972</v>
          </cell>
          <cell r="O813">
            <v>0.84978408879730816</v>
          </cell>
        </row>
        <row r="814">
          <cell r="A814" t="str">
            <v>ITOT-PROCESSCO2CCS</v>
          </cell>
          <cell r="B814" t="str">
            <v>VAR_ncap</v>
          </cell>
          <cell r="C814" t="str">
            <v>-</v>
          </cell>
          <cell r="I814">
            <v>4.6412912368528202E-2</v>
          </cell>
          <cell r="J814">
            <v>0.687743227650083</v>
          </cell>
          <cell r="K814">
            <v>2530.2640941736699</v>
          </cell>
          <cell r="L814">
            <v>5.2868890143029502E-4</v>
          </cell>
          <cell r="M814">
            <v>8.8402809791257998E-4</v>
          </cell>
          <cell r="N814">
            <v>1.46046889868758E-3</v>
          </cell>
          <cell r="O814">
            <v>5.6093166943737898E-3</v>
          </cell>
        </row>
        <row r="815">
          <cell r="A815" t="str">
            <v>ITOT-PROCESSCO2CCS</v>
          </cell>
          <cell r="B815" t="str">
            <v>VAR_cap</v>
          </cell>
          <cell r="C815" t="str">
            <v>-</v>
          </cell>
          <cell r="I815">
            <v>4.6412912368528202E-2</v>
          </cell>
          <cell r="J815">
            <v>0.73415614001861096</v>
          </cell>
          <cell r="K815">
            <v>2530.9982503136898</v>
          </cell>
          <cell r="L815">
            <v>2530.9987790025898</v>
          </cell>
          <cell r="M815">
            <v>2530.99966303069</v>
          </cell>
          <cell r="N815">
            <v>2530.8470444057298</v>
          </cell>
          <cell r="O815">
            <v>2530.2725766762701</v>
          </cell>
        </row>
        <row r="816">
          <cell r="A816" t="str">
            <v>D-RSH2R</v>
          </cell>
          <cell r="B816" t="str">
            <v>VAR_fout</v>
          </cell>
          <cell r="C816" t="str">
            <v>RSH2</v>
          </cell>
          <cell r="G816">
            <v>2.9291392230529622E-4</v>
          </cell>
          <cell r="H816">
            <v>4.0758486581143644E-4</v>
          </cell>
          <cell r="I816">
            <v>1.7263652928768646E-2</v>
          </cell>
          <cell r="J816">
            <v>2.9506489096319745E-3</v>
          </cell>
          <cell r="K816">
            <v>5.624575402944601E-3</v>
          </cell>
          <cell r="L816">
            <v>7.2231458893004573E-4</v>
          </cell>
          <cell r="M816">
            <v>6.7428446851814858E-2</v>
          </cell>
          <cell r="N816">
            <v>4.3971570989844416E-2</v>
          </cell>
          <cell r="O816">
            <v>3.185401341833851E-2</v>
          </cell>
        </row>
        <row r="817">
          <cell r="A817" t="str">
            <v>D-RSH2R</v>
          </cell>
          <cell r="B817" t="str">
            <v>VAR_fin</v>
          </cell>
          <cell r="C817" t="str">
            <v>H2</v>
          </cell>
          <cell r="G817">
            <v>2.9291392230529622E-4</v>
          </cell>
          <cell r="H817">
            <v>4.0758486581143644E-4</v>
          </cell>
          <cell r="I817">
            <v>1.7263652928768646E-2</v>
          </cell>
          <cell r="J817">
            <v>2.9506489096319745E-3</v>
          </cell>
          <cell r="K817">
            <v>5.624575402944601E-3</v>
          </cell>
          <cell r="L817">
            <v>7.2231458893004573E-4</v>
          </cell>
          <cell r="M817">
            <v>6.7428446851814858E-2</v>
          </cell>
          <cell r="N817">
            <v>4.3971570989844416E-2</v>
          </cell>
          <cell r="O817">
            <v>3.185401341833851E-2</v>
          </cell>
        </row>
        <row r="818">
          <cell r="A818" t="str">
            <v>D-RSH2R</v>
          </cell>
          <cell r="B818" t="str">
            <v>VAR_ncap</v>
          </cell>
          <cell r="C818" t="str">
            <v>-</v>
          </cell>
          <cell r="G818">
            <v>1.78879730853449E-5</v>
          </cell>
          <cell r="H818">
            <v>2.7647358938946699E-5</v>
          </cell>
          <cell r="I818">
            <v>1.02800116663645E-3</v>
          </cell>
          <cell r="J818">
            <v>2.0734881181282101E-4</v>
          </cell>
          <cell r="K818">
            <v>5.7819624560578897E-6</v>
          </cell>
          <cell r="L818">
            <v>1.3967218523826501E-7</v>
          </cell>
          <cell r="M818">
            <v>2.3819576406068502E-3</v>
          </cell>
          <cell r="N818">
            <v>1.1291768891519901E-3</v>
          </cell>
          <cell r="O818">
            <v>4.1160174742002502E-6</v>
          </cell>
        </row>
        <row r="819">
          <cell r="A819" t="str">
            <v>D-RSH2R</v>
          </cell>
          <cell r="B819" t="str">
            <v>VAR_cap</v>
          </cell>
          <cell r="C819" t="str">
            <v>-</v>
          </cell>
          <cell r="G819">
            <v>1.78879730853449E-5</v>
          </cell>
          <cell r="H819">
            <v>4.1227588341517998E-5</v>
          </cell>
          <cell r="I819">
            <v>1.0338070273537101E-3</v>
          </cell>
          <cell r="J819">
            <v>2.0734881181282101E-4</v>
          </cell>
          <cell r="K819">
            <v>2.1313077426887901E-4</v>
          </cell>
          <cell r="L819">
            <v>3.37548380559201E-5</v>
          </cell>
          <cell r="M819">
            <v>2.3820636772331201E-3</v>
          </cell>
          <cell r="N819">
            <v>1.55107380758268E-3</v>
          </cell>
          <cell r="O819">
            <v>1.1332929066262E-3</v>
          </cell>
        </row>
        <row r="820">
          <cell r="A820" t="str">
            <v>SCOM-SHLTHCHPBIO</v>
          </cell>
          <cell r="B820" t="str">
            <v>VAR_fout</v>
          </cell>
          <cell r="C820" t="str">
            <v>SCOM-SHLTHC-BIO</v>
          </cell>
          <cell r="D820">
            <v>1.4100656885991023</v>
          </cell>
          <cell r="E820">
            <v>1.527370147171442</v>
          </cell>
          <cell r="F820">
            <v>1.840602026825999</v>
          </cell>
          <cell r="G820">
            <v>1.6054165562500147</v>
          </cell>
          <cell r="H820">
            <v>1.3525569971309475</v>
          </cell>
          <cell r="I820">
            <v>1.0815067432869547</v>
          </cell>
          <cell r="J820">
            <v>1.0317594807402906</v>
          </cell>
          <cell r="K820">
            <v>0.96572646516534066</v>
          </cell>
          <cell r="L820">
            <v>0.88380008802545795</v>
          </cell>
          <cell r="M820">
            <v>0.77910622767589277</v>
          </cell>
          <cell r="N820">
            <v>0.74167094330823502</v>
          </cell>
          <cell r="O820">
            <v>0.59213445805194642</v>
          </cell>
        </row>
        <row r="821">
          <cell r="A821" t="str">
            <v>SCOM-SHLTHCHPBIO</v>
          </cell>
          <cell r="B821" t="str">
            <v>VAR_fin</v>
          </cell>
          <cell r="C821" t="str">
            <v>SCOM_LTH_CHPBIO_ON</v>
          </cell>
          <cell r="D821">
            <v>1.4243087763627298</v>
          </cell>
          <cell r="E821">
            <v>1.5427981284560031</v>
          </cell>
          <cell r="F821">
            <v>1.8591939664909078</v>
          </cell>
          <cell r="G821">
            <v>1.6216328851010253</v>
          </cell>
          <cell r="H821">
            <v>1.366219189021159</v>
          </cell>
          <cell r="I821">
            <v>1.0924310538252076</v>
          </cell>
          <cell r="J821">
            <v>1.0421812936770614</v>
          </cell>
          <cell r="K821">
            <v>0.97548127794478856</v>
          </cell>
          <cell r="L821">
            <v>0.89272736164187672</v>
          </cell>
          <cell r="M821">
            <v>0.78697598755140685</v>
          </cell>
          <cell r="N821">
            <v>0.74916256899821743</v>
          </cell>
          <cell r="O821">
            <v>0.59811561419388515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SCOMLTHCHPC</v>
          </cell>
          <cell r="D822">
            <v>1.4100656885991023</v>
          </cell>
          <cell r="E822">
            <v>1.527370147171442</v>
          </cell>
          <cell r="F822">
            <v>1.840602026825999</v>
          </cell>
          <cell r="G822">
            <v>1.6054165562500147</v>
          </cell>
          <cell r="H822">
            <v>1.3525569971309475</v>
          </cell>
          <cell r="I822">
            <v>1.0815067432869547</v>
          </cell>
          <cell r="J822">
            <v>1.0317594807402906</v>
          </cell>
          <cell r="K822">
            <v>0.96572646516534066</v>
          </cell>
          <cell r="L822">
            <v>0.88380008802545795</v>
          </cell>
          <cell r="M822">
            <v>0.77910622767589277</v>
          </cell>
          <cell r="N822">
            <v>0.74167094330823502</v>
          </cell>
          <cell r="O822">
            <v>0.59213445805194642</v>
          </cell>
        </row>
        <row r="823">
          <cell r="A823" t="str">
            <v>SCOM-SHLTHCHPBIO</v>
          </cell>
          <cell r="B823" t="str">
            <v>VAR_ncap</v>
          </cell>
          <cell r="C823" t="str">
            <v>-</v>
          </cell>
          <cell r="D823">
            <v>2.6417666307843201E-8</v>
          </cell>
          <cell r="E823">
            <v>1.8283810665419301E-2</v>
          </cell>
          <cell r="F823">
            <v>4.4551122663155598E-2</v>
          </cell>
          <cell r="G823">
            <v>2.2371756775314802E-2</v>
          </cell>
          <cell r="H823">
            <v>6.1533208491710803E-2</v>
          </cell>
          <cell r="I823">
            <v>4.1202004578616502E-2</v>
          </cell>
          <cell r="J823">
            <v>3.1888367667358301E-2</v>
          </cell>
          <cell r="K823">
            <v>5.0045982173880399E-2</v>
          </cell>
          <cell r="L823">
            <v>3.5438303448368999E-2</v>
          </cell>
          <cell r="M823">
            <v>3.5491952613716203E-2</v>
          </cell>
          <cell r="N823">
            <v>3.8817003031603299E-2</v>
          </cell>
          <cell r="O823">
            <v>2.2249750327660502E-2</v>
          </cell>
        </row>
        <row r="824">
          <cell r="A824" t="str">
            <v>SCOM-SHLTHCHPBIO</v>
          </cell>
          <cell r="B824" t="str">
            <v>VAR_cap</v>
          </cell>
          <cell r="C824" t="str">
            <v>-</v>
          </cell>
          <cell r="D824">
            <v>0.1091397139967053</v>
          </cell>
          <cell r="E824">
            <v>0.12101596788281166</v>
          </cell>
          <cell r="F824">
            <v>0.15385063550322989</v>
          </cell>
          <cell r="G824">
            <v>0.14204249560998361</v>
          </cell>
          <cell r="H824">
            <v>0.12917915511119649</v>
          </cell>
          <cell r="I824">
            <v>0.10823676560871161</v>
          </cell>
          <cell r="J824">
            <v>0.10482995671804429</v>
          </cell>
          <cell r="K824">
            <v>9.9412705732946804E-2</v>
          </cell>
          <cell r="L824">
            <v>9.3930157018910609E-2</v>
          </cell>
          <cell r="M824">
            <v>8.5526553911514702E-2</v>
          </cell>
          <cell r="N824">
            <v>7.8842136937633797E-2</v>
          </cell>
          <cell r="O824">
            <v>6.3995361684718588E-2</v>
          </cell>
        </row>
        <row r="825">
          <cell r="A825" t="str">
            <v>D-RSH2</v>
          </cell>
          <cell r="B825" t="str">
            <v>VAR_fout</v>
          </cell>
          <cell r="C825" t="str">
            <v>RSH2</v>
          </cell>
          <cell r="G825">
            <v>2.4177628462923121E-4</v>
          </cell>
          <cell r="H825">
            <v>5.3872537578745334E-4</v>
          </cell>
          <cell r="I825">
            <v>9.958615538671331E-2</v>
          </cell>
          <cell r="J825">
            <v>8.0878929100193522E-2</v>
          </cell>
          <cell r="K825">
            <v>0.7132149971501639</v>
          </cell>
          <cell r="L825">
            <v>1.4638568237042677</v>
          </cell>
          <cell r="M825">
            <v>1.3925467133126106</v>
          </cell>
          <cell r="N825">
            <v>1.4569096729678557</v>
          </cell>
          <cell r="O825">
            <v>1.3869959440905018</v>
          </cell>
        </row>
        <row r="826">
          <cell r="A826" t="str">
            <v>D-RSH2</v>
          </cell>
          <cell r="B826" t="str">
            <v>VAR_fin</v>
          </cell>
          <cell r="C826" t="str">
            <v>H2</v>
          </cell>
          <cell r="G826">
            <v>2.4361823017917216E-4</v>
          </cell>
          <cell r="H826">
            <v>5.4282959473553511E-4</v>
          </cell>
          <cell r="I826">
            <v>0.10034484135970542</v>
          </cell>
          <cell r="J826">
            <v>8.1495096164587652E-2</v>
          </cell>
          <cell r="K826">
            <v>0.71864854573896175</v>
          </cell>
          <cell r="L826">
            <v>1.4750090529905631</v>
          </cell>
          <cell r="M826">
            <v>1.4031556745083089</v>
          </cell>
          <cell r="N826">
            <v>1.4680089761642172</v>
          </cell>
          <cell r="O826">
            <v>1.3975626173724629</v>
          </cell>
        </row>
        <row r="827">
          <cell r="A827" t="str">
            <v>D-RSH2</v>
          </cell>
          <cell r="B827" t="str">
            <v>VAR_ncap</v>
          </cell>
          <cell r="C827" t="str">
            <v>-</v>
          </cell>
          <cell r="G827">
            <v>2.03603611155934E-5</v>
          </cell>
          <cell r="H827">
            <v>3.9310728504674E-5</v>
          </cell>
          <cell r="I827">
            <v>7.4152274592217699E-3</v>
          </cell>
          <cell r="J827">
            <v>6.3343488105765695E-7</v>
          </cell>
          <cell r="K827">
            <v>2.9556864687504299E-2</v>
          </cell>
          <cell r="L827">
            <v>2.6893428935816002E-2</v>
          </cell>
          <cell r="M827">
            <v>2.0185954631034599E-3</v>
          </cell>
          <cell r="N827">
            <v>7.2781880596858098E-3</v>
          </cell>
          <cell r="O827">
            <v>3.9169305351176504E-6</v>
          </cell>
        </row>
        <row r="828">
          <cell r="A828" t="str">
            <v>D-RSH2</v>
          </cell>
          <cell r="B828" t="str">
            <v>VAR_cap</v>
          </cell>
          <cell r="C828" t="str">
            <v>-</v>
          </cell>
          <cell r="G828">
            <v>2.03603611155934E-5</v>
          </cell>
          <cell r="H828">
            <v>5.9671089620267403E-5</v>
          </cell>
          <cell r="I828">
            <v>7.4748985488420402E-3</v>
          </cell>
          <cell r="J828">
            <v>7.4755319837230896E-3</v>
          </cell>
          <cell r="K828">
            <v>3.7032396671227402E-2</v>
          </cell>
          <cell r="L828">
            <v>6.3925825607043393E-2</v>
          </cell>
          <cell r="M828">
            <v>6.5944421070146905E-2</v>
          </cell>
          <cell r="N828">
            <v>7.3216154616618706E-2</v>
          </cell>
          <cell r="O828">
            <v>7.3206165699252201E-2</v>
          </cell>
        </row>
        <row r="829">
          <cell r="A829" t="str">
            <v>RHES-SHNGABR</v>
          </cell>
          <cell r="B829" t="str">
            <v>VAR_fout</v>
          </cell>
          <cell r="C829" t="str">
            <v>CO2_R</v>
          </cell>
          <cell r="D829">
            <v>1043.1351220235399</v>
          </cell>
          <cell r="E829">
            <v>1205.80435803366</v>
          </cell>
          <cell r="F829">
            <v>1111.5454685889699</v>
          </cell>
          <cell r="G829">
            <v>1111.5453798691201</v>
          </cell>
          <cell r="H829">
            <v>957.22731310874201</v>
          </cell>
          <cell r="I829">
            <v>652.85954665113297</v>
          </cell>
          <cell r="J829">
            <v>425.57709995717602</v>
          </cell>
          <cell r="K829">
            <v>213.00205875531199</v>
          </cell>
          <cell r="L829">
            <v>135.73135806525801</v>
          </cell>
          <cell r="M829">
            <v>110.899797728669</v>
          </cell>
          <cell r="N829">
            <v>110.89971947165699</v>
          </cell>
          <cell r="O829">
            <v>94.670798626359897</v>
          </cell>
        </row>
        <row r="830">
          <cell r="A830" t="str">
            <v>RHES-SHNGABR</v>
          </cell>
          <cell r="B830" t="str">
            <v>VAR_fout</v>
          </cell>
          <cell r="C830" t="str">
            <v>RHES-SHNGA</v>
          </cell>
          <cell r="D830">
            <v>17.570538402878725</v>
          </cell>
          <cell r="E830">
            <v>20.310534399503233</v>
          </cell>
          <cell r="F830">
            <v>18.722840339707862</v>
          </cell>
          <cell r="G830">
            <v>18.722838845313202</v>
          </cell>
          <cell r="H830">
            <v>16.123509706618879</v>
          </cell>
          <cell r="I830">
            <v>10.996747682953469</v>
          </cell>
          <cell r="J830">
            <v>7.1684085985694583</v>
          </cell>
          <cell r="K830">
            <v>3.5878006350628784</v>
          </cell>
          <cell r="L830">
            <v>2.2862551447162298</v>
          </cell>
          <cell r="M830">
            <v>1.867993046848148</v>
          </cell>
          <cell r="N830">
            <v>1.8679917286892578</v>
          </cell>
          <cell r="O830">
            <v>1.5946322463659917</v>
          </cell>
        </row>
        <row r="831">
          <cell r="A831" t="str">
            <v>RHES-SHNGABR</v>
          </cell>
          <cell r="B831" t="str">
            <v>VAR_fin</v>
          </cell>
          <cell r="C831" t="str">
            <v>RNGA</v>
          </cell>
          <cell r="D831">
            <v>18.495303581977605</v>
          </cell>
          <cell r="E831">
            <v>21.379509894213925</v>
          </cell>
          <cell r="F831">
            <v>19.708252989166166</v>
          </cell>
          <cell r="G831">
            <v>19.70825141611915</v>
          </cell>
          <cell r="H831">
            <v>16.972115480651446</v>
          </cell>
          <cell r="I831">
            <v>11.575523876793122</v>
          </cell>
          <cell r="J831">
            <v>7.545693261652052</v>
          </cell>
          <cell r="K831">
            <v>3.7766322474346077</v>
          </cell>
          <cell r="L831">
            <v>2.4065843628591885</v>
          </cell>
          <cell r="M831">
            <v>1.9663084703664708</v>
          </cell>
          <cell r="N831">
            <v>1.9663070828307965</v>
          </cell>
          <cell r="O831">
            <v>1.6785602593326219</v>
          </cell>
        </row>
        <row r="832">
          <cell r="A832" t="str">
            <v>RHES-SHNGABR</v>
          </cell>
          <cell r="B832" t="str">
            <v>VAR_ncap</v>
          </cell>
          <cell r="C832" t="str">
            <v>-</v>
          </cell>
          <cell r="E832">
            <v>0.21892576910067599</v>
          </cell>
          <cell r="F832">
            <v>4.2797729680630102E-8</v>
          </cell>
          <cell r="G832">
            <v>1.3738724770367501E-7</v>
          </cell>
          <cell r="H832">
            <v>0.83110399152663905</v>
          </cell>
          <cell r="I832">
            <v>5.9417475251979802E-2</v>
          </cell>
          <cell r="J832">
            <v>2.73630770564932E-7</v>
          </cell>
          <cell r="K832">
            <v>0.23094687819446599</v>
          </cell>
          <cell r="L832">
            <v>1.09473394242409E-7</v>
          </cell>
          <cell r="M832">
            <v>2.0587078263132601E-7</v>
          </cell>
          <cell r="N832">
            <v>0.118409803917292</v>
          </cell>
          <cell r="O832">
            <v>1.22792247165763E-2</v>
          </cell>
        </row>
        <row r="833">
          <cell r="A833" t="str">
            <v>RHES-SHNGABR</v>
          </cell>
          <cell r="B833" t="str">
            <v>VAR_cap</v>
          </cell>
          <cell r="C833" t="str">
            <v>-</v>
          </cell>
          <cell r="D833">
            <v>1.4219190615860799</v>
          </cell>
          <cell r="E833">
            <v>1.640844816937697</v>
          </cell>
          <cell r="F833">
            <v>1.6408445108011527</v>
          </cell>
          <cell r="G833">
            <v>1.6408444648046758</v>
          </cell>
          <cell r="H833">
            <v>1.3120218880404073</v>
          </cell>
          <cell r="I833">
            <v>0.89052146086898554</v>
          </cell>
          <cell r="J833">
            <v>0.68802465826243409</v>
          </cell>
          <cell r="K833">
            <v>0.29036454229620212</v>
          </cell>
          <cell r="L833">
            <v>0.24007623905668643</v>
          </cell>
          <cell r="M833">
            <v>0.23094578610927158</v>
          </cell>
          <cell r="N833">
            <v>0.15931542764275583</v>
          </cell>
          <cell r="O833">
            <v>0.13068906379427692</v>
          </cell>
        </row>
        <row r="834">
          <cell r="A834" t="str">
            <v>SCOM-SHLTHCHPHFC</v>
          </cell>
          <cell r="B834" t="str">
            <v>VAR_fout</v>
          </cell>
          <cell r="C834" t="str">
            <v>SCOM-SHLTHC-HFC</v>
          </cell>
          <cell r="G834">
            <v>2.9613231887501407E-4</v>
          </cell>
          <cell r="H834">
            <v>9.6279542048047543E-4</v>
          </cell>
          <cell r="I834">
            <v>9.5724270385171386E-4</v>
          </cell>
          <cell r="J834">
            <v>7.0497054208866971E-4</v>
          </cell>
          <cell r="K834">
            <v>8.6896978902098096E-4</v>
          </cell>
          <cell r="L834">
            <v>2.4750140637257406E-3</v>
          </cell>
          <cell r="M834">
            <v>2.1341362463025214E-3</v>
          </cell>
          <cell r="N834">
            <v>7.7600833774519101E-3</v>
          </cell>
          <cell r="O834">
            <v>6.7094192987368125E-3</v>
          </cell>
        </row>
        <row r="835">
          <cell r="A835" t="str">
            <v>SCOM-SHLTHCHPHFC</v>
          </cell>
          <cell r="B835" t="str">
            <v>VAR_fin</v>
          </cell>
          <cell r="C835" t="str">
            <v>SCOM_LTH_CHPHFC_ON</v>
          </cell>
          <cell r="G835">
            <v>2.9912355441920617E-4</v>
          </cell>
          <cell r="H835">
            <v>9.7252062674795523E-4</v>
          </cell>
          <cell r="I835">
            <v>9.6691182207243897E-4</v>
          </cell>
          <cell r="J835">
            <v>7.1209145665522219E-4</v>
          </cell>
          <cell r="K835">
            <v>8.7774726163735383E-4</v>
          </cell>
          <cell r="L835">
            <v>2.5000142057835747E-3</v>
          </cell>
          <cell r="M835">
            <v>2.1556931780833534E-3</v>
          </cell>
          <cell r="N835">
            <v>7.8384680580322347E-3</v>
          </cell>
          <cell r="O835">
            <v>6.7771912108452667E-3</v>
          </cell>
        </row>
        <row r="836">
          <cell r="A836" t="str">
            <v>SCOM-SHLTHCHPHFC</v>
          </cell>
          <cell r="B836" t="str">
            <v>VAR_fin</v>
          </cell>
          <cell r="C836" t="str">
            <v>SCOMLTHCHPC</v>
          </cell>
          <cell r="G836">
            <v>2.9613231887501407E-4</v>
          </cell>
          <cell r="H836">
            <v>9.6279542048047543E-4</v>
          </cell>
          <cell r="I836">
            <v>9.5724270385171386E-4</v>
          </cell>
          <cell r="J836">
            <v>7.0497054208866971E-4</v>
          </cell>
          <cell r="K836">
            <v>8.6896978902098096E-4</v>
          </cell>
          <cell r="L836">
            <v>2.4750140637257406E-3</v>
          </cell>
          <cell r="M836">
            <v>2.1341362463025214E-3</v>
          </cell>
          <cell r="N836">
            <v>7.7600833774519101E-3</v>
          </cell>
          <cell r="O836">
            <v>6.7094192987368125E-3</v>
          </cell>
        </row>
        <row r="837">
          <cell r="A837" t="str">
            <v>SCOM-SHLTHCHPHFC</v>
          </cell>
          <cell r="B837" t="str">
            <v>VAR_ncap</v>
          </cell>
          <cell r="C837" t="str">
            <v>-</v>
          </cell>
          <cell r="G837">
            <v>2.4192626694045201E-5</v>
          </cell>
          <cell r="H837">
            <v>6.5320708955651893E-5</v>
          </cell>
          <cell r="I837">
            <v>5.64104604345565E-5</v>
          </cell>
          <cell r="J837">
            <v>3.4933063354598998E-5</v>
          </cell>
          <cell r="K837">
            <v>6.8273972262243698E-5</v>
          </cell>
          <cell r="L837">
            <v>1.51719283175356E-4</v>
          </cell>
          <cell r="M837">
            <v>1.3252957815488201E-4</v>
          </cell>
          <cell r="N837">
            <v>5.1185544858275197E-4</v>
          </cell>
          <cell r="O837">
            <v>3.2307090290995899E-4</v>
          </cell>
        </row>
        <row r="838">
          <cell r="A838" t="str">
            <v>SCOM-SHLTHCHPHFC</v>
          </cell>
          <cell r="B838" t="str">
            <v>VAR_cap</v>
          </cell>
          <cell r="C838" t="str">
            <v>-</v>
          </cell>
          <cell r="G838">
            <v>2.4192626694045201E-5</v>
          </cell>
          <cell r="H838">
            <v>7.677656653686771E-5</v>
          </cell>
          <cell r="I838">
            <v>7.3575357407021689E-5</v>
          </cell>
          <cell r="J838">
            <v>5.4698626884913009E-5</v>
          </cell>
          <cell r="K838">
            <v>8.9101306386418013E-5</v>
          </cell>
          <cell r="L838">
            <v>1.9128839493592897E-4</v>
          </cell>
          <cell r="M838">
            <v>1.9068505121558303E-4</v>
          </cell>
          <cell r="N838">
            <v>5.9968353909433899E-4</v>
          </cell>
          <cell r="O838">
            <v>5.196559203406849E-4</v>
          </cell>
        </row>
        <row r="839">
          <cell r="A839" t="str">
            <v>RHSA-WHNGABR</v>
          </cell>
          <cell r="B839" t="str">
            <v>VAR_fout</v>
          </cell>
          <cell r="C839" t="str">
            <v>RHSA-WHNGA</v>
          </cell>
          <cell r="D839">
            <v>6.3804503601141391</v>
          </cell>
          <cell r="E839">
            <v>5.1440739211177791</v>
          </cell>
          <cell r="F839">
            <v>8.4462923835490766</v>
          </cell>
          <cell r="G839">
            <v>9.3853610416654139</v>
          </cell>
          <cell r="H839">
            <v>6.4660809853477383</v>
          </cell>
          <cell r="I839">
            <v>3.0611085287351552</v>
          </cell>
          <cell r="J839">
            <v>1.809684667228642</v>
          </cell>
          <cell r="K839">
            <v>1.1437919451410092</v>
          </cell>
          <cell r="L839">
            <v>0.93620054776760175</v>
          </cell>
          <cell r="M839">
            <v>0.8805215151955863</v>
          </cell>
          <cell r="N839">
            <v>0.88052020298509182</v>
          </cell>
          <cell r="O839">
            <v>0.7448408055283009</v>
          </cell>
        </row>
        <row r="840">
          <cell r="A840" t="str">
            <v>RHSA-WHNGABR</v>
          </cell>
          <cell r="B840" t="str">
            <v>VAR_fout</v>
          </cell>
          <cell r="C840" t="str">
            <v>CO2_R</v>
          </cell>
          <cell r="D840">
            <v>479.80986708058299</v>
          </cell>
          <cell r="E840">
            <v>384.782187202974</v>
          </cell>
          <cell r="F840">
            <v>626.80380320022095</v>
          </cell>
          <cell r="G840">
            <v>687.44722435055803</v>
          </cell>
          <cell r="H840">
            <v>467.54739432514401</v>
          </cell>
          <cell r="I840">
            <v>218.53990002615501</v>
          </cell>
          <cell r="J840">
            <v>128.38517639207001</v>
          </cell>
          <cell r="K840">
            <v>80.637332132441102</v>
          </cell>
          <cell r="L840">
            <v>66.002138617615898</v>
          </cell>
          <cell r="M840">
            <v>62.076766821288899</v>
          </cell>
          <cell r="N840">
            <v>62.076674310449</v>
          </cell>
          <cell r="O840">
            <v>52.511276789745096</v>
          </cell>
        </row>
        <row r="841">
          <cell r="A841" t="str">
            <v>RHSA-WHNGABR</v>
          </cell>
          <cell r="B841" t="str">
            <v>VAR_fin</v>
          </cell>
          <cell r="C841" t="str">
            <v>RNGA</v>
          </cell>
          <cell r="D841">
            <v>8.5072671468188528</v>
          </cell>
          <cell r="E841">
            <v>6.8223792057264996</v>
          </cell>
          <cell r="F841">
            <v>11.113542609933008</v>
          </cell>
          <cell r="G841">
            <v>12.188780573591457</v>
          </cell>
          <cell r="H841">
            <v>8.2898474171124885</v>
          </cell>
          <cell r="I841">
            <v>3.8748209224495653</v>
          </cell>
          <cell r="J841">
            <v>2.2763329147530094</v>
          </cell>
          <cell r="K841">
            <v>1.4297399314262615</v>
          </cell>
          <cell r="L841">
            <v>1.1702506847095016</v>
          </cell>
          <cell r="M841">
            <v>1.1006518939944836</v>
          </cell>
          <cell r="N841">
            <v>1.1006502537313649</v>
          </cell>
          <cell r="O841">
            <v>0.93105100691037557</v>
          </cell>
        </row>
        <row r="842">
          <cell r="A842" t="str">
            <v>RHSA-WHNGABR</v>
          </cell>
          <cell r="B842" t="str">
            <v>VAR_ncap</v>
          </cell>
          <cell r="C842" t="str">
            <v>-</v>
          </cell>
          <cell r="E842">
            <v>1.4354562714478099E-7</v>
          </cell>
          <cell r="F842">
            <v>0.14797658265080299</v>
          </cell>
          <cell r="G842">
            <v>6.2852877993783196E-2</v>
          </cell>
          <cell r="H842">
            <v>0.11803340212848799</v>
          </cell>
          <cell r="I842">
            <v>1.42857673053067E-2</v>
          </cell>
          <cell r="J842">
            <v>4.0788331377564499E-3</v>
          </cell>
          <cell r="K842">
            <v>5.9821600371021501E-2</v>
          </cell>
          <cell r="L842">
            <v>5.10661196400928E-7</v>
          </cell>
          <cell r="M842">
            <v>8.1504051007477397E-7</v>
          </cell>
          <cell r="N842">
            <v>5.1034102648108703E-2</v>
          </cell>
          <cell r="O842">
            <v>2.5340588241996401E-5</v>
          </cell>
        </row>
        <row r="843">
          <cell r="A843" t="str">
            <v>RHSA-WHNGABR</v>
          </cell>
          <cell r="B843" t="str">
            <v>VAR_cap</v>
          </cell>
          <cell r="C843" t="str">
            <v>-</v>
          </cell>
          <cell r="D843">
            <v>0.43610075802020798</v>
          </cell>
          <cell r="E843">
            <v>0.43610081667965667</v>
          </cell>
          <cell r="F843">
            <v>0.58407732935118173</v>
          </cell>
          <cell r="G843">
            <v>0.64693012069963773</v>
          </cell>
          <cell r="H843">
            <v>0.44195864520071904</v>
          </cell>
          <cell r="I843">
            <v>0.21428874691024599</v>
          </cell>
          <cell r="J843">
            <v>0.13639766963157435</v>
          </cell>
          <cell r="K843">
            <v>7.8186042128972746E-2</v>
          </cell>
          <cell r="L843">
            <v>6.5555137945863887E-2</v>
          </cell>
          <cell r="M843">
            <v>5.9822267522030008E-2</v>
          </cell>
          <cell r="N843">
            <v>6.1630584911143114E-2</v>
          </cell>
          <cell r="O843">
            <v>5.1059990423849948E-2</v>
          </cell>
        </row>
        <row r="844">
          <cell r="A844" t="str">
            <v>ITOT-SWHWSTBR</v>
          </cell>
          <cell r="B844" t="str">
            <v>VAR_fout</v>
          </cell>
          <cell r="C844" t="str">
            <v>ITOT-SWH</v>
          </cell>
          <cell r="D844">
            <v>4.1173658870948548</v>
          </cell>
          <cell r="E844">
            <v>4.2663167967969731</v>
          </cell>
          <cell r="F844">
            <v>2.9611645569449094</v>
          </cell>
          <cell r="G844">
            <v>2.9280927712574103</v>
          </cell>
          <cell r="H844">
            <v>2.8950243114098289</v>
          </cell>
          <cell r="I844">
            <v>2.8804223097494241</v>
          </cell>
          <cell r="J844">
            <v>2.9092144573433116</v>
          </cell>
          <cell r="K844">
            <v>3.4128945719129203E-4</v>
          </cell>
          <cell r="L844">
            <v>1.3114312761706881E-4</v>
          </cell>
          <cell r="M844">
            <v>1.6343974818153515E-4</v>
          </cell>
          <cell r="N844">
            <v>8.9074861027700034E-5</v>
          </cell>
          <cell r="O844">
            <v>3.5442814847433937E-5</v>
          </cell>
        </row>
        <row r="845">
          <cell r="A845" t="str">
            <v>ITOT-SWHWSTBR</v>
          </cell>
          <cell r="B845" t="str">
            <v>VAR_fout</v>
          </cell>
          <cell r="C845" t="str">
            <v>CO2_I</v>
          </cell>
          <cell r="D845">
            <v>723.65824682273205</v>
          </cell>
          <cell r="E845">
            <v>749.83749761886202</v>
          </cell>
          <cell r="F845">
            <v>520.44710394789297</v>
          </cell>
          <cell r="G845">
            <v>514.63448706948395</v>
          </cell>
          <cell r="H845">
            <v>508.822454732636</v>
          </cell>
          <cell r="I845">
            <v>506.25604231959602</v>
          </cell>
          <cell r="J845">
            <v>503.68489112212598</v>
          </cell>
          <cell r="K845">
            <v>5.8219966226749797E-2</v>
          </cell>
          <cell r="L845">
            <v>2.2371474711147001E-2</v>
          </cell>
          <cell r="M845">
            <v>2.7880898219203101E-2</v>
          </cell>
          <cell r="N845">
            <v>1.51951233517841E-2</v>
          </cell>
          <cell r="O845">
            <v>6.0461272386799101E-3</v>
          </cell>
        </row>
        <row r="846">
          <cell r="A846" t="str">
            <v>ITOT-SWHWSTBR</v>
          </cell>
          <cell r="B846" t="str">
            <v>VAR_fin</v>
          </cell>
          <cell r="C846" t="str">
            <v>IWST</v>
          </cell>
          <cell r="D846">
            <v>7.7980414528311535</v>
          </cell>
          <cell r="E846">
            <v>8.0801454484791186</v>
          </cell>
          <cell r="F846">
            <v>5.6082662063350615</v>
          </cell>
          <cell r="G846">
            <v>5.5456302485935796</v>
          </cell>
          <cell r="H846">
            <v>5.4830005897913354</v>
          </cell>
          <cell r="I846">
            <v>5.4553452836163361</v>
          </cell>
          <cell r="J846">
            <v>5.4276389129539417</v>
          </cell>
          <cell r="K846">
            <v>6.2737032571928664E-4</v>
          </cell>
          <cell r="L846">
            <v>2.4107192576667036E-4</v>
          </cell>
          <cell r="M846">
            <v>3.0044071356899877E-4</v>
          </cell>
          <cell r="N846">
            <v>1.6374055335974271E-4</v>
          </cell>
          <cell r="O846">
            <v>6.5152233175429949E-5</v>
          </cell>
        </row>
        <row r="847">
          <cell r="A847" t="str">
            <v>ITOT-SWHWSTBR</v>
          </cell>
          <cell r="B847" t="str">
            <v>VAR_ncap</v>
          </cell>
          <cell r="C847" t="str">
            <v>-</v>
          </cell>
          <cell r="E847">
            <v>1.3586976481962901E-6</v>
          </cell>
          <cell r="F847">
            <v>1.0347597241068799E-6</v>
          </cell>
          <cell r="G847">
            <v>1.7276960122891501E-6</v>
          </cell>
          <cell r="H847">
            <v>0.102334630257638</v>
          </cell>
          <cell r="I847">
            <v>0.100343864541922</v>
          </cell>
          <cell r="J847">
            <v>5.5546060682572004E-6</v>
          </cell>
          <cell r="K847">
            <v>4.1547924877211198E-6</v>
          </cell>
          <cell r="L847">
            <v>6.63392891740586E-6</v>
          </cell>
          <cell r="M847">
            <v>8.6509793292819897E-6</v>
          </cell>
          <cell r="N847">
            <v>2.2803276350798502E-6</v>
          </cell>
          <cell r="O847">
            <v>1.8370855927559699E-6</v>
          </cell>
        </row>
        <row r="848">
          <cell r="A848" t="str">
            <v>ITOT-SWHWSTBR</v>
          </cell>
          <cell r="B848" t="str">
            <v>VAR_cap</v>
          </cell>
          <cell r="C848" t="str">
            <v>-</v>
          </cell>
          <cell r="D848">
            <v>0.35954682816669398</v>
          </cell>
          <cell r="E848">
            <v>0.27864720976621138</v>
          </cell>
          <cell r="F848">
            <v>0.27773337792889408</v>
          </cell>
          <cell r="G848">
            <v>0.2776734668049447</v>
          </cell>
          <cell r="H848">
            <v>0.17433979279817299</v>
          </cell>
          <cell r="I848">
            <v>0.20267799893261004</v>
          </cell>
          <cell r="J848">
            <v>0.20267950434837459</v>
          </cell>
          <cell r="K848">
            <v>3.2034949319997841E-5</v>
          </cell>
          <cell r="L848">
            <v>1.2161856607500326E-5</v>
          </cell>
          <cell r="M848">
            <v>1.526730544253017E-5</v>
          </cell>
          <cell r="N848">
            <v>7.9761320858793803E-6</v>
          </cell>
          <cell r="O848">
            <v>3.1406154243611512E-6</v>
          </cell>
        </row>
        <row r="849">
          <cell r="A849" t="str">
            <v>SCOM-SHSTG-ELC</v>
          </cell>
          <cell r="B849" t="str">
            <v>VAR_fout</v>
          </cell>
          <cell r="C849" t="str">
            <v>SCOM-SHAELCB</v>
          </cell>
          <cell r="D849">
            <v>3.0503801140653983E-6</v>
          </cell>
          <cell r="E849">
            <v>3.1873982437889102E-5</v>
          </cell>
          <cell r="F849">
            <v>6.9960101261250976E-2</v>
          </cell>
          <cell r="G849">
            <v>6.4770859090089061E-2</v>
          </cell>
          <cell r="H849">
            <v>1.3609522941095737</v>
          </cell>
          <cell r="I849">
            <v>0.98138269261138622</v>
          </cell>
          <cell r="J849">
            <v>0.34383738023821764</v>
          </cell>
          <cell r="K849">
            <v>0.398183874820628</v>
          </cell>
          <cell r="L849">
            <v>0.3595886450334842</v>
          </cell>
          <cell r="M849">
            <v>0.25206193116562797</v>
          </cell>
          <cell r="N849">
            <v>0.53408102728643281</v>
          </cell>
          <cell r="O849">
            <v>0.25262028729663438</v>
          </cell>
        </row>
        <row r="850">
          <cell r="A850" t="str">
            <v>SCOM-SHSTG-ELC</v>
          </cell>
          <cell r="B850" t="str">
            <v>VAR_fin</v>
          </cell>
          <cell r="C850" t="str">
            <v>SCOM-SHAELCB</v>
          </cell>
          <cell r="D850">
            <v>3.4273188249987826E-6</v>
          </cell>
          <cell r="E850">
            <v>4.1749087968707246E-5</v>
          </cell>
          <cell r="F850">
            <v>9.0285134224767402E-2</v>
          </cell>
          <cell r="G850">
            <v>8.0978946600206853E-2</v>
          </cell>
          <cell r="H850">
            <v>1.6496530928008877</v>
          </cell>
          <cell r="I850">
            <v>1.1545805995187981</v>
          </cell>
          <cell r="J850">
            <v>0.39296593908932198</v>
          </cell>
          <cell r="K850">
            <v>0.44244118766445301</v>
          </cell>
          <cell r="L850">
            <v>0.39955765345302929</v>
          </cell>
          <cell r="M850">
            <v>0.28008698114606118</v>
          </cell>
          <cell r="N850">
            <v>0.59344099343401202</v>
          </cell>
          <cell r="O850">
            <v>0.28069986367564648</v>
          </cell>
        </row>
        <row r="851">
          <cell r="A851" t="str">
            <v>SCOM-SHSTG-ELC</v>
          </cell>
          <cell r="B851" t="str">
            <v>VAR_ncap</v>
          </cell>
          <cell r="C851" t="str">
            <v>-</v>
          </cell>
          <cell r="D851">
            <v>4.1858314670082601E-4</v>
          </cell>
          <cell r="E851">
            <v>2.5450454689015302E-6</v>
          </cell>
          <cell r="F851">
            <v>3.5611234712034902E-2</v>
          </cell>
          <cell r="G851">
            <v>4.2595895660563999E-3</v>
          </cell>
          <cell r="H851">
            <v>2.4447111273327702E-5</v>
          </cell>
          <cell r="I851">
            <v>2.3856996560812201E-2</v>
          </cell>
          <cell r="J851">
            <v>2.44459759476226E-5</v>
          </cell>
          <cell r="K851">
            <v>1.7579016741014301E-2</v>
          </cell>
          <cell r="L851">
            <v>2.2493854989091899E-2</v>
          </cell>
          <cell r="M851">
            <v>5.6828287937225096E-3</v>
          </cell>
          <cell r="N851">
            <v>1.9931095911924001E-2</v>
          </cell>
          <cell r="O851">
            <v>6.9180460505977005E-5</v>
          </cell>
        </row>
        <row r="852">
          <cell r="A852" t="str">
            <v>SCOM-SHSTG-ELC</v>
          </cell>
          <cell r="B852" t="str">
            <v>VAR_cap</v>
          </cell>
          <cell r="C852" t="str">
            <v>-</v>
          </cell>
          <cell r="D852">
            <v>4.1858314670082601E-4</v>
          </cell>
          <cell r="E852">
            <v>5.0202943321799964E-6</v>
          </cell>
          <cell r="F852">
            <v>3.5615173842468893E-2</v>
          </cell>
          <cell r="G852">
            <v>3.9871568921852632E-2</v>
          </cell>
          <cell r="H852">
            <v>3.986824366465884E-2</v>
          </cell>
          <cell r="I852">
            <v>3.4789017900944227E-2</v>
          </cell>
          <cell r="J852">
            <v>2.3872227557854668E-2</v>
          </cell>
          <cell r="K852">
            <v>4.1408105925845221E-2</v>
          </cell>
          <cell r="L852">
            <v>4.3692574850690495E-2</v>
          </cell>
          <cell r="M852">
            <v>4.5667152233692693E-2</v>
          </cell>
          <cell r="N852">
            <v>4.3989600219642953E-2</v>
          </cell>
          <cell r="O852">
            <v>2.5529627321221236E-2</v>
          </cell>
        </row>
        <row r="853">
          <cell r="A853" t="str">
            <v>SCOM-SHNGABR</v>
          </cell>
          <cell r="B853" t="str">
            <v>VAR_fout</v>
          </cell>
          <cell r="C853" t="str">
            <v>CO2_S</v>
          </cell>
          <cell r="D853">
            <v>1440.94597969802</v>
          </cell>
          <cell r="E853">
            <v>1498.39309864245</v>
          </cell>
          <cell r="F853">
            <v>1247.14616165851</v>
          </cell>
          <cell r="G853">
            <v>1285.5213942181399</v>
          </cell>
          <cell r="H853">
            <v>1312.97327563108</v>
          </cell>
          <cell r="I853">
            <v>808.30164131080198</v>
          </cell>
          <cell r="J853">
            <v>392.30302341037998</v>
          </cell>
          <cell r="K853">
            <v>301.44614374525497</v>
          </cell>
          <cell r="L853">
            <v>319.95152362441399</v>
          </cell>
          <cell r="M853">
            <v>303.15212735186202</v>
          </cell>
          <cell r="N853">
            <v>303.13417649611398</v>
          </cell>
          <cell r="O853">
            <v>302.76207373109099</v>
          </cell>
        </row>
        <row r="854">
          <cell r="A854" t="str">
            <v>SCOM-SHNGABR</v>
          </cell>
          <cell r="B854" t="str">
            <v>VAR_fout</v>
          </cell>
          <cell r="C854" t="str">
            <v>SCOM-SHNGA</v>
          </cell>
          <cell r="D854">
            <v>24.189714839505868</v>
          </cell>
          <cell r="E854">
            <v>25.154101738942614</v>
          </cell>
          <cell r="F854">
            <v>20.936322692698006</v>
          </cell>
          <cell r="G854">
            <v>21.580542493853585</v>
          </cell>
          <cell r="H854">
            <v>22.041387794470744</v>
          </cell>
          <cell r="I854">
            <v>13.569270800637817</v>
          </cell>
          <cell r="J854">
            <v>6.5857418672709835</v>
          </cell>
          <cell r="K854">
            <v>5.0604924538493607</v>
          </cell>
          <cell r="L854">
            <v>5.3711493893490383</v>
          </cell>
          <cell r="M854">
            <v>5.0891314573554736</v>
          </cell>
          <cell r="N854">
            <v>5.0888301094300088</v>
          </cell>
          <cell r="O854">
            <v>5.0825834770761844</v>
          </cell>
        </row>
        <row r="855">
          <cell r="A855" t="str">
            <v>SCOM-SHNGABR</v>
          </cell>
          <cell r="B855" t="str">
            <v>VAR_fin</v>
          </cell>
          <cell r="C855" t="str">
            <v>SNGA</v>
          </cell>
          <cell r="D855">
            <v>25.548687583298307</v>
          </cell>
          <cell r="E855">
            <v>26.56725352202924</v>
          </cell>
          <cell r="F855">
            <v>22.112520596782126</v>
          </cell>
          <cell r="G855">
            <v>22.792932521598168</v>
          </cell>
          <cell r="H855">
            <v>23.279668007643238</v>
          </cell>
          <cell r="I855">
            <v>14.331589384943285</v>
          </cell>
          <cell r="J855">
            <v>6.9557273654322707</v>
          </cell>
          <cell r="K855">
            <v>5.3447897827173039</v>
          </cell>
          <cell r="L855">
            <v>5.6728993550428024</v>
          </cell>
          <cell r="M855">
            <v>5.3750377190046565</v>
          </cell>
          <cell r="N855">
            <v>5.3747194414204538</v>
          </cell>
          <cell r="O855">
            <v>5.3681218746647277</v>
          </cell>
        </row>
        <row r="856">
          <cell r="A856" t="str">
            <v>SCOM-SHNGABR</v>
          </cell>
          <cell r="B856" t="str">
            <v>VAR_ncap</v>
          </cell>
          <cell r="C856" t="str">
            <v>-</v>
          </cell>
          <cell r="D856">
            <v>4.3781558528160902E-8</v>
          </cell>
          <cell r="E856">
            <v>1.7229363380501499E-7</v>
          </cell>
          <cell r="F856">
            <v>1.95426483092009E-7</v>
          </cell>
          <cell r="G856">
            <v>6.0509080393725003E-7</v>
          </cell>
          <cell r="H856">
            <v>1.0127503711680901</v>
          </cell>
          <cell r="I856">
            <v>0.29336411047979999</v>
          </cell>
          <cell r="J856">
            <v>0.75423107215236895</v>
          </cell>
          <cell r="K856">
            <v>0.85745386646561095</v>
          </cell>
          <cell r="L856">
            <v>0.87848337664187703</v>
          </cell>
          <cell r="M856">
            <v>0.86341665409155199</v>
          </cell>
          <cell r="N856">
            <v>0.86207089616084298</v>
          </cell>
          <cell r="O856">
            <v>0.60895908960797496</v>
          </cell>
        </row>
        <row r="857">
          <cell r="A857" t="str">
            <v>SCOM-SHNGABR</v>
          </cell>
          <cell r="B857" t="str">
            <v>VAR_cap</v>
          </cell>
          <cell r="C857" t="str">
            <v>-</v>
          </cell>
          <cell r="D857">
            <v>2.7746815416567783</v>
          </cell>
          <cell r="E857">
            <v>2.7746760645270347</v>
          </cell>
          <cell r="F857">
            <v>2.7746734680043628</v>
          </cell>
          <cell r="G857">
            <v>2.7746723255254895</v>
          </cell>
          <cell r="H857">
            <v>1.7323187892700727</v>
          </cell>
          <cell r="I857">
            <v>1.3061143235545343</v>
          </cell>
          <cell r="J857">
            <v>1.0930573596342903</v>
          </cell>
          <cell r="K857">
            <v>0.85745398090220015</v>
          </cell>
          <cell r="L857">
            <v>0.87848336294337015</v>
          </cell>
          <cell r="M857">
            <v>0.86341694321668028</v>
          </cell>
          <cell r="N857">
            <v>0.86207160436594998</v>
          </cell>
          <cell r="O857">
            <v>0.87119294355325971</v>
          </cell>
        </row>
        <row r="858">
          <cell r="A858" t="str">
            <v>RHEM-SHELCHP</v>
          </cell>
          <cell r="B858" t="str">
            <v>VAR_fout</v>
          </cell>
          <cell r="C858" t="str">
            <v>RHEM-SHAELCH</v>
          </cell>
          <cell r="D858">
            <v>9.9025223092552075</v>
          </cell>
          <cell r="E858">
            <v>11.655196066589895</v>
          </cell>
          <cell r="F858">
            <v>11.716873347258447</v>
          </cell>
          <cell r="G858">
            <v>17.135108348162603</v>
          </cell>
          <cell r="H858">
            <v>25.773644645590888</v>
          </cell>
          <cell r="I858">
            <v>29.710139578146865</v>
          </cell>
          <cell r="J858">
            <v>33.733874057112345</v>
          </cell>
          <cell r="K858">
            <v>33.733876643592531</v>
          </cell>
          <cell r="L858">
            <v>33.73387515506915</v>
          </cell>
          <cell r="M858">
            <v>33.733876531978687</v>
          </cell>
          <cell r="N858">
            <v>33.733875400129662</v>
          </cell>
          <cell r="O858">
            <v>33.733876736164603</v>
          </cell>
        </row>
        <row r="859">
          <cell r="A859" t="str">
            <v>RHEM-SHELCHP</v>
          </cell>
          <cell r="B859" t="str">
            <v>VAR_fin</v>
          </cell>
          <cell r="C859" t="str">
            <v>RHEMELCHPC</v>
          </cell>
          <cell r="D859">
            <v>9.9025223092552075</v>
          </cell>
          <cell r="E859">
            <v>11.655196066589895</v>
          </cell>
          <cell r="F859">
            <v>11.716873347258447</v>
          </cell>
          <cell r="G859">
            <v>17.135108348162603</v>
          </cell>
          <cell r="H859">
            <v>25.773644645590888</v>
          </cell>
          <cell r="I859">
            <v>29.710139578146865</v>
          </cell>
          <cell r="J859">
            <v>33.733874057112345</v>
          </cell>
          <cell r="K859">
            <v>33.733876643592531</v>
          </cell>
          <cell r="L859">
            <v>33.73387515506915</v>
          </cell>
          <cell r="M859">
            <v>33.733876531978687</v>
          </cell>
          <cell r="N859">
            <v>33.733875400129662</v>
          </cell>
          <cell r="O859">
            <v>33.733876736164603</v>
          </cell>
        </row>
        <row r="860">
          <cell r="A860" t="str">
            <v>RHEM-SHELCHP</v>
          </cell>
          <cell r="B860" t="str">
            <v>VAR_fin</v>
          </cell>
          <cell r="C860" t="str">
            <v>RHEM_ELC</v>
          </cell>
          <cell r="D860">
            <v>3.0945381898516122</v>
          </cell>
          <cell r="E860">
            <v>3.5825397406673782</v>
          </cell>
          <cell r="F860">
            <v>3.5150620041775298</v>
          </cell>
          <cell r="G860">
            <v>4.9428197158161327</v>
          </cell>
          <cell r="H860">
            <v>7.1926450173742023</v>
          </cell>
          <cell r="I860">
            <v>8.0297674535532106</v>
          </cell>
          <cell r="J860">
            <v>8.877335278187461</v>
          </cell>
          <cell r="K860">
            <v>8.6497119598955212</v>
          </cell>
          <cell r="L860">
            <v>8.649711578222858</v>
          </cell>
          <cell r="M860">
            <v>8.6497119312765864</v>
          </cell>
          <cell r="N860">
            <v>8.6497116410588912</v>
          </cell>
          <cell r="O860">
            <v>8.6497119836319563</v>
          </cell>
        </row>
        <row r="861">
          <cell r="A861" t="str">
            <v>RHEM-SHELCHP</v>
          </cell>
          <cell r="B861" t="str">
            <v>VAR_ncap</v>
          </cell>
          <cell r="C861" t="str">
            <v>-</v>
          </cell>
          <cell r="D861">
            <v>2.16053448668963E-7</v>
          </cell>
          <cell r="E861">
            <v>0.123762516191496</v>
          </cell>
          <cell r="F861">
            <v>4.3647615327414404E-3</v>
          </cell>
          <cell r="G861">
            <v>0.38260481098083099</v>
          </cell>
          <cell r="H861">
            <v>1.1915128908735699</v>
          </cell>
          <cell r="I861">
            <v>0.59948971990505695</v>
          </cell>
          <cell r="J861">
            <v>0.59537767947583997</v>
          </cell>
          <cell r="K861">
            <v>1.19170670752895</v>
          </cell>
          <cell r="L861">
            <v>0.58181473482437196</v>
          </cell>
          <cell r="M861">
            <v>0.608568218081457</v>
          </cell>
          <cell r="N861">
            <v>1.16507864771292</v>
          </cell>
          <cell r="O861">
            <v>0.60844244177736195</v>
          </cell>
        </row>
        <row r="862">
          <cell r="A862" t="str">
            <v>RHEM-SHELCHP</v>
          </cell>
          <cell r="B862" t="str">
            <v>VAR_cap</v>
          </cell>
          <cell r="C862" t="str">
            <v>-</v>
          </cell>
          <cell r="D862">
            <v>0.69925216644544774</v>
          </cell>
          <cell r="E862">
            <v>0.82301466937804957</v>
          </cell>
          <cell r="F862">
            <v>0.82737938371116693</v>
          </cell>
          <cell r="G862">
            <v>1.2099841716114974</v>
          </cell>
          <cell r="H862">
            <v>1.8232314606326889</v>
          </cell>
          <cell r="I862">
            <v>2.1017345486382069</v>
          </cell>
          <cell r="J862">
            <v>2.3863802303032</v>
          </cell>
          <cell r="K862">
            <v>2.3865739805450779</v>
          </cell>
          <cell r="L862">
            <v>2.3821282372107491</v>
          </cell>
          <cell r="M862">
            <v>2.3820895281790841</v>
          </cell>
          <cell r="N862">
            <v>2.3820955706664195</v>
          </cell>
          <cell r="O862">
            <v>2.3820891889737985</v>
          </cell>
        </row>
        <row r="863">
          <cell r="A863" t="str">
            <v>RHNM-SHSTG-ELC</v>
          </cell>
          <cell r="B863" t="str">
            <v>VAR_fout</v>
          </cell>
          <cell r="C863" t="str">
            <v>RHNM-SHAELCB</v>
          </cell>
          <cell r="F863">
            <v>9.508308184776658E-4</v>
          </cell>
          <cell r="G863">
            <v>1.2832802407374989E-4</v>
          </cell>
          <cell r="H863">
            <v>2.1010767945124298E-5</v>
          </cell>
          <cell r="I863">
            <v>1.3109437103782862E-5</v>
          </cell>
          <cell r="J863">
            <v>4.1641102943568963E-5</v>
          </cell>
          <cell r="K863">
            <v>3.009859294967876E-5</v>
          </cell>
          <cell r="L863">
            <v>0.14721356925359019</v>
          </cell>
          <cell r="M863">
            <v>0.28360465490526066</v>
          </cell>
          <cell r="N863">
            <v>7.5235531599253679E-5</v>
          </cell>
          <cell r="O863">
            <v>1.3812498391502326E-4</v>
          </cell>
        </row>
        <row r="864">
          <cell r="A864" t="str">
            <v>RHNM-SHSTG-ELC</v>
          </cell>
          <cell r="B864" t="str">
            <v>VAR_fin</v>
          </cell>
          <cell r="C864" t="str">
            <v>RHNM-SHAELCB</v>
          </cell>
          <cell r="E864">
            <v>5.1324980498367304E-8</v>
          </cell>
          <cell r="F864">
            <v>9.5056005134442853E-4</v>
          </cell>
          <cell r="G864">
            <v>1.2796936911990738E-4</v>
          </cell>
          <cell r="H864">
            <v>2.1015538438180348E-5</v>
          </cell>
          <cell r="I864">
            <v>1.3143583597582291E-5</v>
          </cell>
          <cell r="J864">
            <v>4.1609071686839259E-5</v>
          </cell>
          <cell r="K864">
            <v>3.018608617776074E-5</v>
          </cell>
          <cell r="L864">
            <v>0.14721990844804708</v>
          </cell>
          <cell r="M864">
            <v>0.28361754138330142</v>
          </cell>
          <cell r="N864">
            <v>7.5442026907385933E-5</v>
          </cell>
          <cell r="O864">
            <v>1.3823459878466068E-4</v>
          </cell>
        </row>
        <row r="865">
          <cell r="A865" t="str">
            <v>RHNM-SHSTG-ELC</v>
          </cell>
          <cell r="B865" t="str">
            <v>VAR_ncap</v>
          </cell>
          <cell r="C865" t="str">
            <v>-</v>
          </cell>
          <cell r="D865">
            <v>6.6857930083061594E-5</v>
          </cell>
          <cell r="E865">
            <v>2.7894178593797598E-3</v>
          </cell>
          <cell r="F865">
            <v>5.6892720610839097E-6</v>
          </cell>
          <cell r="G865">
            <v>4.4711494039615196E-6</v>
          </cell>
          <cell r="H865">
            <v>4.56311847712549E-6</v>
          </cell>
          <cell r="I865">
            <v>3.1089856639855402E-6</v>
          </cell>
          <cell r="J865">
            <v>1.0582878260070201E-5</v>
          </cell>
          <cell r="K865">
            <v>1.0591005162987001E-5</v>
          </cell>
          <cell r="L865">
            <v>1.59507809788434E-2</v>
          </cell>
          <cell r="M865">
            <v>1.5339356300203E-2</v>
          </cell>
          <cell r="N865">
            <v>9.1960822347180007E-6</v>
          </cell>
          <cell r="O865">
            <v>3.1642158829955501E-5</v>
          </cell>
        </row>
        <row r="866">
          <cell r="A866" t="str">
            <v>RHNM-SHSTG-ELC</v>
          </cell>
          <cell r="B866" t="str">
            <v>VAR_cap</v>
          </cell>
          <cell r="C866" t="str">
            <v>-</v>
          </cell>
          <cell r="D866">
            <v>6.6857930083061594E-5</v>
          </cell>
          <cell r="E866">
            <v>2.8550752338973411E-3</v>
          </cell>
          <cell r="F866">
            <v>1.6585412438133986E-4</v>
          </cell>
          <cell r="G866">
            <v>4.1013500601490283E-5</v>
          </cell>
          <cell r="H866">
            <v>9.7564475030199709E-6</v>
          </cell>
          <cell r="I866">
            <v>4.5200418724067403E-6</v>
          </cell>
          <cell r="J866">
            <v>1.0800536939999229E-5</v>
          </cell>
          <cell r="K866">
            <v>1.06405850173854E-5</v>
          </cell>
          <cell r="L866">
            <v>1.5957954273557565E-2</v>
          </cell>
          <cell r="M866">
            <v>3.1280557681789847E-2</v>
          </cell>
          <cell r="N866">
            <v>1.912685337030276E-5</v>
          </cell>
          <cell r="O866">
            <v>3.9045572570700626E-5</v>
          </cell>
        </row>
        <row r="867">
          <cell r="A867" t="str">
            <v>D-RWOD</v>
          </cell>
          <cell r="B867" t="str">
            <v>VAR_fout</v>
          </cell>
          <cell r="C867" t="str">
            <v>RWOD</v>
          </cell>
          <cell r="D867">
            <v>13.722988898428897</v>
          </cell>
          <cell r="E867">
            <v>15.537903245570099</v>
          </cell>
          <cell r="F867">
            <v>11.996523980981467</v>
          </cell>
          <cell r="G867">
            <v>10.843161459395628</v>
          </cell>
          <cell r="H867">
            <v>9.0075829802263794</v>
          </cell>
          <cell r="I867">
            <v>8.769465020794204</v>
          </cell>
          <cell r="J867">
            <v>10.354158675656619</v>
          </cell>
          <cell r="K867">
            <v>10.161563090833289</v>
          </cell>
          <cell r="L867">
            <v>6.402129149412036</v>
          </cell>
          <cell r="M867">
            <v>4.7123751499577553</v>
          </cell>
          <cell r="N867">
            <v>4.4884982631139021</v>
          </cell>
          <cell r="O867">
            <v>3.62809110664044</v>
          </cell>
        </row>
        <row r="868">
          <cell r="A868" t="str">
            <v>D-RWOD</v>
          </cell>
          <cell r="B868" t="str">
            <v>VAR_fin</v>
          </cell>
          <cell r="C868" t="str">
            <v>WOD</v>
          </cell>
          <cell r="D868">
            <v>13.722988898428897</v>
          </cell>
          <cell r="E868">
            <v>15.537903245570099</v>
          </cell>
          <cell r="F868">
            <v>11.996523980981467</v>
          </cell>
          <cell r="G868">
            <v>10.843161459395628</v>
          </cell>
          <cell r="H868">
            <v>9.0075829802263794</v>
          </cell>
          <cell r="I868">
            <v>8.769465020794204</v>
          </cell>
          <cell r="J868">
            <v>10.354158675656619</v>
          </cell>
          <cell r="K868">
            <v>10.161563090833289</v>
          </cell>
          <cell r="L868">
            <v>6.402129149412036</v>
          </cell>
          <cell r="M868">
            <v>4.7123751499577553</v>
          </cell>
          <cell r="N868">
            <v>4.4884982631139021</v>
          </cell>
          <cell r="O868">
            <v>3.62809110664044</v>
          </cell>
        </row>
        <row r="869">
          <cell r="A869" t="str">
            <v>RHNS-SHLTHCHPWOD</v>
          </cell>
          <cell r="B869" t="str">
            <v>VAR_fout</v>
          </cell>
          <cell r="C869" t="str">
            <v>RHNS-SHLTHC-WOD</v>
          </cell>
          <cell r="G869">
            <v>2.4233259469329401E-4</v>
          </cell>
          <cell r="H869">
            <v>4.5276631053374055E-4</v>
          </cell>
          <cell r="I869">
            <v>1.0433817274380346E-3</v>
          </cell>
          <cell r="J869">
            <v>7.4475823438822193E-4</v>
          </cell>
          <cell r="K869">
            <v>1.4105268310652752E-3</v>
          </cell>
          <cell r="L869">
            <v>8.7149266345477666E-4</v>
          </cell>
          <cell r="M869">
            <v>8.1440168760201718E-4</v>
          </cell>
          <cell r="N869">
            <v>3.9444219074298635E-4</v>
          </cell>
          <cell r="O869">
            <v>1.2030415116943615E-3</v>
          </cell>
        </row>
        <row r="870">
          <cell r="A870" t="str">
            <v>RHNS-SHLTHCHPWOD</v>
          </cell>
          <cell r="B870" t="str">
            <v>VAR_fin</v>
          </cell>
          <cell r="C870" t="str">
            <v>RHNS_LTH_CHPWOD_ON</v>
          </cell>
          <cell r="G870">
            <v>2.4478039868009501E-4</v>
          </cell>
          <cell r="H870">
            <v>4.5733970760983875E-4</v>
          </cell>
          <cell r="I870">
            <v>1.0539209368060961E-3</v>
          </cell>
          <cell r="J870">
            <v>7.5228104483658783E-4</v>
          </cell>
          <cell r="K870">
            <v>1.4247745768336127E-3</v>
          </cell>
          <cell r="L870">
            <v>8.8029561965128971E-4</v>
          </cell>
          <cell r="M870">
            <v>8.226279672747652E-4</v>
          </cell>
          <cell r="N870">
            <v>3.9842645529594549E-4</v>
          </cell>
          <cell r="O870">
            <v>1.2151934461559219E-3</v>
          </cell>
        </row>
        <row r="871">
          <cell r="A871" t="str">
            <v>RHNS-SHLTHCHPWOD</v>
          </cell>
          <cell r="B871" t="str">
            <v>VAR_fin</v>
          </cell>
          <cell r="C871" t="str">
            <v>RHNSLTHCHPC</v>
          </cell>
          <cell r="G871">
            <v>2.4233259469329401E-4</v>
          </cell>
          <cell r="H871">
            <v>4.5276631053374055E-4</v>
          </cell>
          <cell r="I871">
            <v>1.0433817274380346E-3</v>
          </cell>
          <cell r="J871">
            <v>7.4475823438822193E-4</v>
          </cell>
          <cell r="K871">
            <v>1.4105268310652752E-3</v>
          </cell>
          <cell r="L871">
            <v>8.7149266345477666E-4</v>
          </cell>
          <cell r="M871">
            <v>8.1440168760201718E-4</v>
          </cell>
          <cell r="N871">
            <v>3.9444219074298635E-4</v>
          </cell>
          <cell r="O871">
            <v>1.2030415116943615E-3</v>
          </cell>
        </row>
        <row r="872">
          <cell r="A872" t="str">
            <v>RHNS-SHLTHCHPWOD</v>
          </cell>
          <cell r="B872" t="str">
            <v>VAR_ncap</v>
          </cell>
          <cell r="C872" t="str">
            <v>-</v>
          </cell>
          <cell r="G872">
            <v>3.0155234699876499E-5</v>
          </cell>
          <cell r="H872">
            <v>4.0163115690455203E-5</v>
          </cell>
          <cell r="I872">
            <v>8.5476465098036398E-5</v>
          </cell>
          <cell r="J872">
            <v>4.9341683114550699E-5</v>
          </cell>
          <cell r="K872">
            <v>1.09724850023006E-4</v>
          </cell>
          <cell r="L872">
            <v>5.9723667115789602E-5</v>
          </cell>
          <cell r="M872">
            <v>6.3967156683275098E-5</v>
          </cell>
          <cell r="N872">
            <v>2.9102438135899601E-5</v>
          </cell>
          <cell r="O872">
            <v>1.2403471906047501E-4</v>
          </cell>
        </row>
        <row r="873">
          <cell r="A873" t="str">
            <v>RHNS-SHLTHCHPWOD</v>
          </cell>
          <cell r="B873" t="str">
            <v>VAR_cap</v>
          </cell>
          <cell r="C873" t="str">
            <v>-</v>
          </cell>
          <cell r="G873">
            <v>3.0155234699876499E-5</v>
          </cell>
          <cell r="H873">
            <v>5.0726073064639396E-5</v>
          </cell>
          <cell r="I873">
            <v>1.031356212949133E-4</v>
          </cell>
          <cell r="J873">
            <v>7.6870617874390189E-5</v>
          </cell>
          <cell r="K873">
            <v>1.4188954365399202E-4</v>
          </cell>
          <cell r="L873">
            <v>9.2945084646850007E-5</v>
          </cell>
          <cell r="M873">
            <v>9.5140373114791004E-5</v>
          </cell>
          <cell r="N873">
            <v>4.9183154895552988E-5</v>
          </cell>
          <cell r="O873">
            <v>1.442680770748098E-4</v>
          </cell>
        </row>
        <row r="874">
          <cell r="A874" t="str">
            <v>RHNM-SHELCBR</v>
          </cell>
          <cell r="B874" t="str">
            <v>VAR_fout</v>
          </cell>
          <cell r="C874" t="str">
            <v>RHNM-SHAELCB</v>
          </cell>
          <cell r="E874">
            <v>0.15438599795782923</v>
          </cell>
          <cell r="F874">
            <v>6.3346528716912535E-3</v>
          </cell>
          <cell r="G874">
            <v>1.2517449926691309E-3</v>
          </cell>
          <cell r="H874">
            <v>2.8959248588826861E-4</v>
          </cell>
          <cell r="I874">
            <v>1.3818739762792064E-4</v>
          </cell>
          <cell r="J874">
            <v>3.0312053311591311E-4</v>
          </cell>
          <cell r="K874">
            <v>3.7367751771770876E-4</v>
          </cell>
          <cell r="L874">
            <v>0.8357704538930254</v>
          </cell>
          <cell r="M874">
            <v>1.7029330202552393</v>
          </cell>
          <cell r="N874">
            <v>5.6338685982191541E-4</v>
          </cell>
          <cell r="O874">
            <v>1.1706673610443522E-3</v>
          </cell>
        </row>
        <row r="875">
          <cell r="A875" t="str">
            <v>RHNM-SHELCBR</v>
          </cell>
          <cell r="B875" t="str">
            <v>VAR_fin</v>
          </cell>
          <cell r="C875" t="str">
            <v>RHNM_ELC</v>
          </cell>
          <cell r="E875">
            <v>0.16251157679771505</v>
          </cell>
          <cell r="F875">
            <v>6.6680556544118433E-3</v>
          </cell>
          <cell r="G875">
            <v>1.3176263080727677E-3</v>
          </cell>
          <cell r="H875">
            <v>3.0483419567186161E-4</v>
          </cell>
          <cell r="I875">
            <v>1.4546041855570589E-4</v>
          </cell>
          <cell r="J875">
            <v>3.1907424538517206E-4</v>
          </cell>
          <cell r="K875">
            <v>3.9334475549232512E-4</v>
          </cell>
          <cell r="L875">
            <v>0.87975837251897393</v>
          </cell>
          <cell r="M875">
            <v>1.792561073952883</v>
          </cell>
          <cell r="N875">
            <v>5.9303879981254263E-4</v>
          </cell>
          <cell r="O875">
            <v>1.2322814326782667E-3</v>
          </cell>
        </row>
        <row r="876">
          <cell r="A876" t="str">
            <v>RHNM-SHELCBR</v>
          </cell>
          <cell r="B876" t="str">
            <v>VAR_ncap</v>
          </cell>
          <cell r="C876" t="str">
            <v>-</v>
          </cell>
          <cell r="E876">
            <v>1.2139847098068399E-2</v>
          </cell>
          <cell r="H876">
            <v>1.94717362900786E-5</v>
          </cell>
          <cell r="J876">
            <v>4.5628276580510303E-5</v>
          </cell>
          <cell r="L876">
            <v>6.7782701091059494E-2</v>
          </cell>
          <cell r="M876">
            <v>6.5160188725270601E-2</v>
          </cell>
          <cell r="N876">
            <v>4.5754484688628002E-7</v>
          </cell>
          <cell r="O876">
            <v>8.5420279832054195E-5</v>
          </cell>
        </row>
        <row r="877">
          <cell r="A877" t="str">
            <v>RHNM-SHELCBR</v>
          </cell>
          <cell r="B877" t="str">
            <v>VAR_cap</v>
          </cell>
          <cell r="C877" t="str">
            <v>-</v>
          </cell>
          <cell r="E877">
            <v>1.2139847098068399E-2</v>
          </cell>
          <cell r="F877">
            <v>7.0503669897409998E-4</v>
          </cell>
          <cell r="G877">
            <v>1.7412449609089872E-4</v>
          </cell>
          <cell r="H877">
            <v>4.1523711861379646E-5</v>
          </cell>
          <cell r="I877">
            <v>1.9396441924757109E-5</v>
          </cell>
          <cell r="J877">
            <v>4.5743384259051294E-5</v>
          </cell>
          <cell r="K877">
            <v>4.5581017917378196E-5</v>
          </cell>
          <cell r="L877">
            <v>6.7821375668477471E-2</v>
          </cell>
          <cell r="M877">
            <v>0.13294278890537711</v>
          </cell>
          <cell r="N877">
            <v>8.1641729686998676E-5</v>
          </cell>
          <cell r="O877">
            <v>1.6595482841860743E-4</v>
          </cell>
        </row>
        <row r="878">
          <cell r="A878" t="str">
            <v>RHNS-SHSTG-NGAHP</v>
          </cell>
          <cell r="B878" t="str">
            <v>VAR_fout</v>
          </cell>
          <cell r="C878" t="str">
            <v>RHNS-SHANGAH</v>
          </cell>
          <cell r="F878">
            <v>4.3596117602664695E-5</v>
          </cell>
          <cell r="G878">
            <v>4.0446378281020947E-5</v>
          </cell>
          <cell r="H878">
            <v>1.510939525468113E-3</v>
          </cell>
          <cell r="I878">
            <v>1.2430414533608129E-3</v>
          </cell>
          <cell r="J878">
            <v>1.3397598343324742E-3</v>
          </cell>
          <cell r="K878">
            <v>4.4472029188957448E-5</v>
          </cell>
          <cell r="L878">
            <v>4.9859712827438391E-5</v>
          </cell>
          <cell r="M878">
            <v>3.0449917270893931E-5</v>
          </cell>
          <cell r="N878">
            <v>3.8444128262622121E-5</v>
          </cell>
          <cell r="O878">
            <v>2.1837582787494757E-5</v>
          </cell>
        </row>
        <row r="879">
          <cell r="A879" t="str">
            <v>RHNS-SHSTG-NGAHP</v>
          </cell>
          <cell r="B879" t="str">
            <v>VAR_fin</v>
          </cell>
          <cell r="C879" t="str">
            <v>RHNS-SHANGAH</v>
          </cell>
          <cell r="F879">
            <v>4.2430570170161077E-5</v>
          </cell>
          <cell r="G879">
            <v>3.8853090360743338E-5</v>
          </cell>
          <cell r="H879">
            <v>1.5102663880748846E-3</v>
          </cell>
          <cell r="I879">
            <v>1.2430613933819188E-3</v>
          </cell>
          <cell r="J879">
            <v>1.3394249140817329E-3</v>
          </cell>
          <cell r="K879">
            <v>4.4067519046179589E-5</v>
          </cell>
          <cell r="L879">
            <v>4.9809291789540274E-5</v>
          </cell>
          <cell r="M879">
            <v>3.0441590295875459E-5</v>
          </cell>
          <cell r="N879">
            <v>3.8417750033528586E-5</v>
          </cell>
          <cell r="O879">
            <v>2.2016712854115103E-5</v>
          </cell>
        </row>
        <row r="880">
          <cell r="A880" t="str">
            <v>RHNS-SHSTG-NGAHP</v>
          </cell>
          <cell r="B880" t="str">
            <v>VAR_ncap</v>
          </cell>
          <cell r="C880" t="str">
            <v>-</v>
          </cell>
          <cell r="D880">
            <v>1.71728013320417E-6</v>
          </cell>
          <cell r="E880">
            <v>1.50244418848622E-6</v>
          </cell>
          <cell r="F880">
            <v>1.05316296017336E-5</v>
          </cell>
          <cell r="G880">
            <v>4.3736741910720099E-6</v>
          </cell>
          <cell r="H880">
            <v>2.8536955218938899E-4</v>
          </cell>
          <cell r="I880">
            <v>8.9125057741753E-6</v>
          </cell>
          <cell r="J880">
            <v>1.21362085133648E-5</v>
          </cell>
          <cell r="K880">
            <v>9.6548240342919494E-6</v>
          </cell>
          <cell r="L880">
            <v>1.01269207092801E-5</v>
          </cell>
          <cell r="M880">
            <v>1.1394776727114299E-5</v>
          </cell>
          <cell r="N880">
            <v>8.6520434530852E-6</v>
          </cell>
          <cell r="O880">
            <v>1.1584425314548099E-5</v>
          </cell>
        </row>
        <row r="881">
          <cell r="A881" t="str">
            <v>RHNS-SHSTG-NGAHP</v>
          </cell>
          <cell r="B881" t="str">
            <v>VAR_cap</v>
          </cell>
          <cell r="C881" t="str">
            <v>-</v>
          </cell>
          <cell r="D881">
            <v>1.71728013320417E-6</v>
          </cell>
          <cell r="E881">
            <v>7.5528625253400418E-9</v>
          </cell>
          <cell r="F881">
            <v>9.7176628190061004E-6</v>
          </cell>
          <cell r="G881">
            <v>9.9204000842453014E-6</v>
          </cell>
          <cell r="H881">
            <v>2.9452143848352847E-4</v>
          </cell>
          <cell r="I881">
            <v>2.8717478261835972E-4</v>
          </cell>
          <cell r="J881">
            <v>2.8529042247074301E-4</v>
          </cell>
          <cell r="K881">
            <v>1.2081831500851698E-5</v>
          </cell>
          <cell r="L881">
            <v>1.2279793167786898E-5</v>
          </cell>
          <cell r="M881">
            <v>1.3830339740160502E-5</v>
          </cell>
          <cell r="N881">
            <v>1.2465432265341001E-5</v>
          </cell>
          <cell r="O881">
            <v>1.58095426835458E-5</v>
          </cell>
        </row>
        <row r="882">
          <cell r="A882" t="str">
            <v>RHNS-SHLTHDH</v>
          </cell>
          <cell r="B882" t="str">
            <v>VAR_fout</v>
          </cell>
          <cell r="C882" t="str">
            <v>RHNS-SHLTHD</v>
          </cell>
          <cell r="E882">
            <v>5.390831577078499E-2</v>
          </cell>
          <cell r="F882">
            <v>6.9887535382090082E-2</v>
          </cell>
          <cell r="G882">
            <v>0.11239150474556719</v>
          </cell>
          <cell r="H882">
            <v>0.17508219215836948</v>
          </cell>
          <cell r="I882">
            <v>0.26688415551025479</v>
          </cell>
          <cell r="J882">
            <v>0.42981895592019731</v>
          </cell>
          <cell r="K882">
            <v>0.45180661931119803</v>
          </cell>
          <cell r="L882">
            <v>0.47485324232796094</v>
          </cell>
          <cell r="M882">
            <v>0.49907556346379317</v>
          </cell>
          <cell r="N882">
            <v>0.52453357456842598</v>
          </cell>
          <cell r="O882">
            <v>0.55129081931384127</v>
          </cell>
        </row>
        <row r="883">
          <cell r="A883" t="str">
            <v>RHNS-SHLTHDH</v>
          </cell>
          <cell r="B883" t="str">
            <v>VAR_fin</v>
          </cell>
          <cell r="C883" t="str">
            <v>RHNS_LTH_DH</v>
          </cell>
          <cell r="E883">
            <v>5.4452844212914089E-2</v>
          </cell>
          <cell r="F883">
            <v>7.0593470082919246E-2</v>
          </cell>
          <cell r="G883">
            <v>0.11352677247026999</v>
          </cell>
          <cell r="H883">
            <v>0.17685069914986801</v>
          </cell>
          <cell r="I883">
            <v>0.26957995506086341</v>
          </cell>
          <cell r="J883">
            <v>0.43416056153555288</v>
          </cell>
          <cell r="K883">
            <v>0.4563703225365634</v>
          </cell>
          <cell r="L883">
            <v>0.47964973972521308</v>
          </cell>
          <cell r="M883">
            <v>0.50411673077150843</v>
          </cell>
          <cell r="N883">
            <v>0.52983189350346038</v>
          </cell>
          <cell r="O883">
            <v>0.55685941344832435</v>
          </cell>
        </row>
        <row r="884">
          <cell r="A884" t="str">
            <v>RHNS-SHLTHDH</v>
          </cell>
          <cell r="B884" t="str">
            <v>VAR_fin</v>
          </cell>
          <cell r="C884" t="str">
            <v>RHNSLTHDHC</v>
          </cell>
          <cell r="E884">
            <v>5.390831577078499E-2</v>
          </cell>
          <cell r="F884">
            <v>6.9887535382090082E-2</v>
          </cell>
          <cell r="G884">
            <v>0.11239150474556719</v>
          </cell>
          <cell r="H884">
            <v>0.17508219215836948</v>
          </cell>
          <cell r="I884">
            <v>0.26688415551025479</v>
          </cell>
          <cell r="J884">
            <v>0.42981895592019731</v>
          </cell>
          <cell r="K884">
            <v>0.45180661931119803</v>
          </cell>
          <cell r="L884">
            <v>0.47485324232796094</v>
          </cell>
          <cell r="M884">
            <v>0.49907556346379317</v>
          </cell>
          <cell r="N884">
            <v>0.52453357456842598</v>
          </cell>
          <cell r="O884">
            <v>0.55129081931384127</v>
          </cell>
        </row>
        <row r="885">
          <cell r="A885" t="str">
            <v>RHNS-SHLTHDH</v>
          </cell>
          <cell r="B885" t="str">
            <v>VAR_ncap</v>
          </cell>
          <cell r="C885" t="str">
            <v>-</v>
          </cell>
          <cell r="E885">
            <v>4.6150685931512997E-3</v>
          </cell>
          <cell r="F885">
            <v>1.10394804210492E-3</v>
          </cell>
          <cell r="G885">
            <v>2.48196264233797E-3</v>
          </cell>
          <cell r="H885">
            <v>6.0143434274433404E-3</v>
          </cell>
          <cell r="I885">
            <v>7.0542147658948402E-3</v>
          </cell>
          <cell r="J885">
            <v>1.17825996199377E-2</v>
          </cell>
          <cell r="K885">
            <v>2.5189759918006001E-3</v>
          </cell>
          <cell r="L885">
            <v>2.2592319020885901E-7</v>
          </cell>
          <cell r="M885">
            <v>7.6872447852731503E-4</v>
          </cell>
          <cell r="N885">
            <v>1.8495467060453601E-3</v>
          </cell>
          <cell r="O885">
            <v>1.9650173298929601E-3</v>
          </cell>
        </row>
        <row r="886">
          <cell r="A886" t="str">
            <v>RHNS-SHLTHDH</v>
          </cell>
          <cell r="B886" t="str">
            <v>VAR_cap</v>
          </cell>
          <cell r="C886" t="str">
            <v>-</v>
          </cell>
          <cell r="E886">
            <v>4.6150685931512997E-3</v>
          </cell>
          <cell r="F886">
            <v>5.7190166352562204E-3</v>
          </cell>
          <cell r="G886">
            <v>8.2009792775941896E-3</v>
          </cell>
          <cell r="H886">
            <v>1.42153227050375E-2</v>
          </cell>
          <cell r="I886">
            <v>2.1269537470932399E-2</v>
          </cell>
          <cell r="J886">
            <v>3.3052137090870098E-2</v>
          </cell>
          <cell r="K886">
            <v>3.5571113082670698E-2</v>
          </cell>
          <cell r="L886">
            <v>3.5571339005860902E-2</v>
          </cell>
          <cell r="M886">
            <v>3.6340063484388299E-2</v>
          </cell>
          <cell r="N886">
            <v>3.8189610190433598E-2</v>
          </cell>
          <cell r="O886">
            <v>4.01546275203266E-2</v>
          </cell>
        </row>
        <row r="887">
          <cell r="A887" t="str">
            <v>ITOT-SWHNGAHP</v>
          </cell>
          <cell r="B887" t="str">
            <v>VAR_fout</v>
          </cell>
          <cell r="C887" t="str">
            <v>ITOT-SWHANGAH</v>
          </cell>
          <cell r="F887">
            <v>5.39434966771608E-3</v>
          </cell>
          <cell r="G887">
            <v>4.643751256804122E-3</v>
          </cell>
          <cell r="H887">
            <v>1.2264370411769713E-3</v>
          </cell>
          <cell r="I887">
            <v>1.8979219487932839E-2</v>
          </cell>
          <cell r="J887">
            <v>1.8467490194487356E-2</v>
          </cell>
          <cell r="K887">
            <v>1.1671700061943392E-2</v>
          </cell>
          <cell r="L887">
            <v>1.1669780723564803E-2</v>
          </cell>
          <cell r="M887">
            <v>1.1668689157485349E-2</v>
          </cell>
          <cell r="N887">
            <v>1.1667235640411916E-2</v>
          </cell>
          <cell r="O887">
            <v>1.1665457055733941E-2</v>
          </cell>
        </row>
        <row r="888">
          <cell r="A888" t="str">
            <v>ITOT-SWHNGAHP</v>
          </cell>
          <cell r="B888" t="str">
            <v>VAR_fout</v>
          </cell>
          <cell r="C888" t="str">
            <v>CO2_I</v>
          </cell>
          <cell r="F888">
            <v>0.16136493056979601</v>
          </cell>
          <cell r="G888">
            <v>0.136249816148627</v>
          </cell>
          <cell r="H888">
            <v>3.5307637465091302E-2</v>
          </cell>
          <cell r="I888">
            <v>0.53630486575871505</v>
          </cell>
          <cell r="J888">
            <v>0.51238829893660298</v>
          </cell>
          <cell r="K888">
            <v>0.31807242255124102</v>
          </cell>
          <cell r="L888">
            <v>0.31802011752245102</v>
          </cell>
          <cell r="M888">
            <v>0.317990370607654</v>
          </cell>
          <cell r="N888">
            <v>0.317950759951596</v>
          </cell>
          <cell r="O888">
            <v>0.31790229068540299</v>
          </cell>
        </row>
        <row r="889">
          <cell r="A889" t="str">
            <v>ITOT-SWHNGAHP</v>
          </cell>
          <cell r="B889" t="str">
            <v>VAR_fin</v>
          </cell>
          <cell r="C889" t="str">
            <v>ITOTELCHPC</v>
          </cell>
          <cell r="F889">
            <v>5.39434966771608E-3</v>
          </cell>
          <cell r="G889">
            <v>4.643751256804122E-3</v>
          </cell>
          <cell r="H889">
            <v>1.2264370411769713E-3</v>
          </cell>
          <cell r="I889">
            <v>1.8979219487932839E-2</v>
          </cell>
          <cell r="J889">
            <v>1.8467490194487356E-2</v>
          </cell>
          <cell r="K889">
            <v>1.1671700061943392E-2</v>
          </cell>
          <cell r="L889">
            <v>1.1669780723564803E-2</v>
          </cell>
          <cell r="M889">
            <v>1.1668689157485349E-2</v>
          </cell>
          <cell r="N889">
            <v>1.1667235640411916E-2</v>
          </cell>
          <cell r="O889">
            <v>1.1665457055733941E-2</v>
          </cell>
        </row>
        <row r="890">
          <cell r="A890" t="str">
            <v>ITOT-SWHNGAHP</v>
          </cell>
          <cell r="B890" t="str">
            <v>VAR_fin</v>
          </cell>
          <cell r="C890" t="str">
            <v>INGA</v>
          </cell>
          <cell r="F890">
            <v>2.8610803292517073E-3</v>
          </cell>
          <cell r="G890">
            <v>2.4157768820678581E-3</v>
          </cell>
          <cell r="H890">
            <v>6.2602194087041341E-4</v>
          </cell>
          <cell r="I890">
            <v>9.5089515205445865E-3</v>
          </cell>
          <cell r="J890">
            <v>9.0848989173156515E-3</v>
          </cell>
          <cell r="K890">
            <v>5.6395819601283937E-3</v>
          </cell>
          <cell r="L890">
            <v>5.638654566000891E-3</v>
          </cell>
          <cell r="M890">
            <v>5.6381271384335846E-3</v>
          </cell>
          <cell r="N890">
            <v>5.6374248218368133E-3</v>
          </cell>
          <cell r="O890">
            <v>5.6365654376844421E-3</v>
          </cell>
        </row>
        <row r="891">
          <cell r="A891" t="str">
            <v>ITOT-SWHNGAHP</v>
          </cell>
          <cell r="B891" t="str">
            <v>VAR_ncap</v>
          </cell>
          <cell r="C891" t="str">
            <v>-</v>
          </cell>
          <cell r="E891">
            <v>3.0988991351914199E-4</v>
          </cell>
          <cell r="F891">
            <v>5.21516309588162E-6</v>
          </cell>
          <cell r="G891">
            <v>4.2506060637376202E-7</v>
          </cell>
          <cell r="H891">
            <v>1.62816258757342E-6</v>
          </cell>
          <cell r="I891">
            <v>1.10276436125317E-3</v>
          </cell>
          <cell r="J891">
            <v>1.90624884372205E-6</v>
          </cell>
          <cell r="K891">
            <v>4.7171073155228197E-6</v>
          </cell>
          <cell r="L891">
            <v>5.1615584193589602E-4</v>
          </cell>
          <cell r="M891">
            <v>2.3050635935144501E-4</v>
          </cell>
          <cell r="N891">
            <v>1.49491226161312E-4</v>
          </cell>
          <cell r="O891">
            <v>4.6903033328928902E-4</v>
          </cell>
        </row>
        <row r="892">
          <cell r="A892" t="str">
            <v>ITOT-SWHNGAHP</v>
          </cell>
          <cell r="B892" t="str">
            <v>VAR_cap</v>
          </cell>
          <cell r="C892" t="str">
            <v>-</v>
          </cell>
          <cell r="E892">
            <v>3.0988991351914199E-4</v>
          </cell>
          <cell r="F892">
            <v>3.1503993434911384E-4</v>
          </cell>
          <cell r="G892">
            <v>3.1502217639046211E-4</v>
          </cell>
          <cell r="H892">
            <v>1.299557945196505E-4</v>
          </cell>
          <cell r="I892">
            <v>1.1053969299387133E-3</v>
          </cell>
          <cell r="J892">
            <v>1.1059215717621521E-3</v>
          </cell>
          <cell r="K892">
            <v>1.0997884186155437E-3</v>
          </cell>
          <cell r="L892">
            <v>6.8992071534960183E-4</v>
          </cell>
          <cell r="M892">
            <v>7.5078979331888918E-4</v>
          </cell>
          <cell r="N892">
            <v>7.324379275303809E-4</v>
          </cell>
          <cell r="O892">
            <v>8.4824767901755811E-4</v>
          </cell>
        </row>
        <row r="893">
          <cell r="A893" t="str">
            <v>RHSA-WHLFOBR</v>
          </cell>
          <cell r="B893" t="str">
            <v>VAR_fout</v>
          </cell>
          <cell r="C893" t="str">
            <v>CO2_R</v>
          </cell>
          <cell r="D893">
            <v>726.71236373731404</v>
          </cell>
          <cell r="E893">
            <v>612.58889165140397</v>
          </cell>
          <cell r="F893">
            <v>281.16612333335303</v>
          </cell>
          <cell r="G893">
            <v>83.347064606763794</v>
          </cell>
          <cell r="H893">
            <v>23.214289440588601</v>
          </cell>
          <cell r="I893">
            <v>1.07568884134555E-2</v>
          </cell>
          <cell r="J893">
            <v>9.9187535011976899E-3</v>
          </cell>
          <cell r="K893">
            <v>7.9982315922684892E-3</v>
          </cell>
          <cell r="L893">
            <v>8.8013380159269201E-3</v>
          </cell>
          <cell r="M893">
            <v>1.0861044702559299E-2</v>
          </cell>
          <cell r="N893">
            <v>1.1465730861693E-2</v>
          </cell>
          <cell r="O893">
            <v>1.13400582765153E-2</v>
          </cell>
        </row>
        <row r="894">
          <cell r="A894" t="str">
            <v>RHSA-WHLFOBR</v>
          </cell>
          <cell r="B894" t="str">
            <v>VAR_fout</v>
          </cell>
          <cell r="C894" t="str">
            <v>RHSA-WHLFO</v>
          </cell>
          <cell r="D894">
            <v>6.9844584936308909</v>
          </cell>
          <cell r="E894">
            <v>5.9395632586055864</v>
          </cell>
          <cell r="F894">
            <v>2.7619071646975399</v>
          </cell>
          <cell r="G894">
            <v>0.83639212843173638</v>
          </cell>
          <cell r="H894">
            <v>0.23541741114911738</v>
          </cell>
          <cell r="I894">
            <v>1.1022648264014051E-4</v>
          </cell>
          <cell r="J894">
            <v>1.0163806377725474E-4</v>
          </cell>
          <cell r="K894">
            <v>8.1958360249811336E-5</v>
          </cell>
          <cell r="L894">
            <v>9.0187840082923645E-5</v>
          </cell>
          <cell r="M894">
            <v>1.1129377839998125E-4</v>
          </cell>
          <cell r="N894">
            <v>1.1749003384678085E-4</v>
          </cell>
          <cell r="O894">
            <v>1.1620225930678348E-4</v>
          </cell>
        </row>
        <row r="895">
          <cell r="A895" t="str">
            <v>RHSA-WHLFOBR</v>
          </cell>
          <cell r="B895" t="str">
            <v>VAR_fin</v>
          </cell>
          <cell r="C895" t="str">
            <v>RLFO</v>
          </cell>
          <cell r="D895">
            <v>9.860411991008327</v>
          </cell>
          <cell r="E895">
            <v>8.3119252598562241</v>
          </cell>
          <cell r="F895">
            <v>3.8150084577117096</v>
          </cell>
          <cell r="G895">
            <v>1.1308963990062937</v>
          </cell>
          <cell r="H895">
            <v>0.31498357449916736</v>
          </cell>
          <cell r="I895">
            <v>1.4595506666832426E-4</v>
          </cell>
          <cell r="J895">
            <v>1.3458281548436486E-4</v>
          </cell>
          <cell r="K895">
            <v>1.0852417357216405E-4</v>
          </cell>
          <cell r="L895">
            <v>1.1942113997187127E-4</v>
          </cell>
          <cell r="M895">
            <v>1.4736831346756141E-4</v>
          </cell>
          <cell r="N895">
            <v>1.5557301033504784E-4</v>
          </cell>
          <cell r="O895">
            <v>1.5386781922001691E-4</v>
          </cell>
        </row>
        <row r="896">
          <cell r="A896" t="str">
            <v>RHSA-WHLFOBR</v>
          </cell>
          <cell r="B896" t="str">
            <v>VAR_ncap</v>
          </cell>
          <cell r="C896" t="str">
            <v>-</v>
          </cell>
          <cell r="E896">
            <v>2.6369741100704899E-8</v>
          </cell>
          <cell r="F896">
            <v>2.2954335286318599E-8</v>
          </cell>
          <cell r="G896">
            <v>5.22153447398006E-8</v>
          </cell>
          <cell r="H896">
            <v>1.53366841352045E-6</v>
          </cell>
          <cell r="I896">
            <v>9.8559673884067105E-6</v>
          </cell>
          <cell r="J896">
            <v>1.6680674159310701E-7</v>
          </cell>
          <cell r="L896">
            <v>8.4961330448862496E-6</v>
          </cell>
          <cell r="M896">
            <v>4.0030890319422297E-6</v>
          </cell>
          <cell r="N896">
            <v>3.4406815218683402E-6</v>
          </cell>
          <cell r="O896">
            <v>5.9012313551623498E-6</v>
          </cell>
        </row>
        <row r="897">
          <cell r="A897" t="str">
            <v>RHSA-WHLFOBR</v>
          </cell>
          <cell r="B897" t="str">
            <v>VAR_cap</v>
          </cell>
          <cell r="C897" t="str">
            <v>-</v>
          </cell>
          <cell r="D897">
            <v>0.47738433216181703</v>
          </cell>
          <cell r="E897">
            <v>0.47738298169851523</v>
          </cell>
          <cell r="F897">
            <v>0.2290298768517664</v>
          </cell>
          <cell r="G897">
            <v>6.7673861710193184E-2</v>
          </cell>
          <cell r="H897">
            <v>1.7551536449045876E-2</v>
          </cell>
          <cell r="I897">
            <v>1.1365738976298011E-5</v>
          </cell>
          <cell r="J897">
            <v>1.1299324693096021E-5</v>
          </cell>
          <cell r="K897">
            <v>9.2748215190271283E-6</v>
          </cell>
          <cell r="L897">
            <v>9.9755315331263836E-6</v>
          </cell>
          <cell r="M897">
            <v>1.2428328237609199E-5</v>
          </cell>
          <cell r="N897">
            <v>1.3043345637031878E-5</v>
          </cell>
          <cell r="O897">
            <v>1.3120244306331168E-5</v>
          </cell>
        </row>
        <row r="898">
          <cell r="A898" t="str">
            <v>D-IWST</v>
          </cell>
          <cell r="B898" t="str">
            <v>VAR_fout</v>
          </cell>
          <cell r="C898" t="str">
            <v>CO2</v>
          </cell>
          <cell r="D898">
            <v>1068.12827786351</v>
          </cell>
          <cell r="E898">
            <v>1114.52802806976</v>
          </cell>
          <cell r="F898">
            <v>1024.6411159269301</v>
          </cell>
          <cell r="G898">
            <v>1013.19793279956</v>
          </cell>
          <cell r="H898">
            <v>1001.75480789889</v>
          </cell>
          <cell r="I898">
            <v>996.70014343722903</v>
          </cell>
          <cell r="J898">
            <v>991.64181638572904</v>
          </cell>
          <cell r="K898">
            <v>1086.85442808127</v>
          </cell>
          <cell r="L898">
            <v>986.58514726527596</v>
          </cell>
          <cell r="M898">
            <v>986.585158860604</v>
          </cell>
          <cell r="N898">
            <v>986.58517869390096</v>
          </cell>
          <cell r="O898">
            <v>986.585227399529</v>
          </cell>
        </row>
        <row r="899">
          <cell r="A899" t="str">
            <v>D-IWST</v>
          </cell>
          <cell r="B899" t="str">
            <v>VAR_fout</v>
          </cell>
          <cell r="C899" t="str">
            <v>IWST</v>
          </cell>
          <cell r="D899">
            <v>11.510002994218832</v>
          </cell>
          <cell r="E899">
            <v>12.010000302475875</v>
          </cell>
          <cell r="F899">
            <v>11.041391335419535</v>
          </cell>
          <cell r="G899">
            <v>10.918081172409076</v>
          </cell>
          <cell r="H899">
            <v>10.794771636841487</v>
          </cell>
          <cell r="I899">
            <v>10.740303269797712</v>
          </cell>
          <cell r="J899">
            <v>10.685795435191048</v>
          </cell>
          <cell r="K899">
            <v>11.711793406048175</v>
          </cell>
          <cell r="L899">
            <v>10.631305466220653</v>
          </cell>
          <cell r="M899">
            <v>10.631305591170301</v>
          </cell>
          <cell r="N899">
            <v>10.631305804891179</v>
          </cell>
          <cell r="O899">
            <v>10.631306329736294</v>
          </cell>
        </row>
        <row r="900">
          <cell r="A900" t="str">
            <v>D-IWST</v>
          </cell>
          <cell r="B900" t="str">
            <v>VAR_fin</v>
          </cell>
          <cell r="C900" t="str">
            <v>WSTNREN</v>
          </cell>
          <cell r="D900">
            <v>11.510002994218832</v>
          </cell>
          <cell r="E900">
            <v>12.010000302475875</v>
          </cell>
          <cell r="F900">
            <v>11.041391335419535</v>
          </cell>
          <cell r="G900">
            <v>10.918081172409076</v>
          </cell>
          <cell r="H900">
            <v>10.794771636841487</v>
          </cell>
          <cell r="I900">
            <v>10.740303269797712</v>
          </cell>
          <cell r="J900">
            <v>10.685795435191048</v>
          </cell>
          <cell r="K900">
            <v>11.711793406048175</v>
          </cell>
          <cell r="L900">
            <v>10.631305466220653</v>
          </cell>
          <cell r="M900">
            <v>10.631305591170301</v>
          </cell>
          <cell r="N900">
            <v>10.631305804891179</v>
          </cell>
          <cell r="O900">
            <v>10.631306329736294</v>
          </cell>
        </row>
        <row r="901">
          <cell r="A901" t="str">
            <v>RHES-SHLFOBR</v>
          </cell>
          <cell r="B901" t="str">
            <v>VAR_fout</v>
          </cell>
          <cell r="C901" t="str">
            <v>CO2_R</v>
          </cell>
          <cell r="D901">
            <v>1783.6626508808799</v>
          </cell>
          <cell r="E901">
            <v>1640.9694700733301</v>
          </cell>
          <cell r="F901">
            <v>1771.3600280414801</v>
          </cell>
          <cell r="G901">
            <v>1697.5591532507599</v>
          </cell>
          <cell r="H901">
            <v>456.05663507326</v>
          </cell>
          <cell r="I901">
            <v>0.11253664598140201</v>
          </cell>
          <cell r="J901">
            <v>0.112415377512684</v>
          </cell>
          <cell r="K901">
            <v>0.112374802885621</v>
          </cell>
          <cell r="L901">
            <v>5.1820311855954898E-2</v>
          </cell>
          <cell r="M901">
            <v>2.97443768737598E-2</v>
          </cell>
          <cell r="N901">
            <v>2.9707848408792301E-2</v>
          </cell>
          <cell r="O901">
            <v>2.8194496458080101E-2</v>
          </cell>
        </row>
        <row r="902">
          <cell r="A902" t="str">
            <v>RHES-SHLFOBR</v>
          </cell>
          <cell r="B902" t="str">
            <v>VAR_fout</v>
          </cell>
          <cell r="C902" t="str">
            <v>RHES-SHLFO</v>
          </cell>
          <cell r="D902">
            <v>21.680657504488366</v>
          </cell>
          <cell r="E902">
            <v>19.946202853107497</v>
          </cell>
          <cell r="F902">
            <v>21.53111748241291</v>
          </cell>
          <cell r="G902">
            <v>20.634058002539156</v>
          </cell>
          <cell r="H902">
            <v>5.5434292481202441</v>
          </cell>
          <cell r="I902">
            <v>1.3678979469697794E-3</v>
          </cell>
          <cell r="J902">
            <v>1.3664239125524154E-3</v>
          </cell>
          <cell r="K902">
            <v>1.3659307225468394E-3</v>
          </cell>
          <cell r="L902">
            <v>6.2988280467154653E-4</v>
          </cell>
          <cell r="M902">
            <v>3.6154686950804843E-4</v>
          </cell>
          <cell r="N902">
            <v>3.6110286114260219E-4</v>
          </cell>
          <cell r="O902">
            <v>3.4270786626454218E-4</v>
          </cell>
        </row>
        <row r="903">
          <cell r="A903" t="str">
            <v>RHES-SHLFOBR</v>
          </cell>
          <cell r="B903" t="str">
            <v>VAR_fin</v>
          </cell>
          <cell r="C903" t="str">
            <v>RLFO</v>
          </cell>
          <cell r="D903">
            <v>24.201664191056764</v>
          </cell>
          <cell r="E903">
            <v>22.265528766259507</v>
          </cell>
          <cell r="F903">
            <v>24.034735794321371</v>
          </cell>
          <cell r="G903">
            <v>23.03336707260183</v>
          </cell>
          <cell r="H903">
            <v>6.1880140444132978</v>
          </cell>
          <cell r="I903">
            <v>1.5269558477802171E-3</v>
          </cell>
          <cell r="J903">
            <v>1.5253104140119987E-3</v>
          </cell>
          <cell r="K903">
            <v>1.5247598763313533E-3</v>
          </cell>
          <cell r="L903">
            <v>7.0312499126126032E-4</v>
          </cell>
          <cell r="M903">
            <v>4.0358720317177407E-4</v>
          </cell>
          <cell r="N903">
            <v>4.0309156592662572E-4</v>
          </cell>
          <cell r="O903">
            <v>3.8255761815576757E-4</v>
          </cell>
        </row>
        <row r="904">
          <cell r="A904" t="str">
            <v>RHES-SHLFOBR</v>
          </cell>
          <cell r="B904" t="str">
            <v>VAR_ncap</v>
          </cell>
          <cell r="C904" t="str">
            <v>-</v>
          </cell>
          <cell r="E904">
            <v>1.6393081378077701E-8</v>
          </cell>
          <cell r="F904">
            <v>1.7682099743750399E-8</v>
          </cell>
          <cell r="G904">
            <v>3.83848194681261E-8</v>
          </cell>
          <cell r="H904">
            <v>4.6802546171963203E-5</v>
          </cell>
          <cell r="I904">
            <v>7.01511791589477E-5</v>
          </cell>
          <cell r="J904">
            <v>1.8402737727600599E-6</v>
          </cell>
          <cell r="K904">
            <v>4.7088461097801997E-5</v>
          </cell>
          <cell r="L904">
            <v>1.7542022678049699E-7</v>
          </cell>
          <cell r="M904">
            <v>4.5201174096352199E-7</v>
          </cell>
          <cell r="N904">
            <v>3.02340212793938E-5</v>
          </cell>
          <cell r="O904">
            <v>1.2756096592303E-5</v>
          </cell>
        </row>
        <row r="905">
          <cell r="A905" t="str">
            <v>RHES-SHLFOBR</v>
          </cell>
          <cell r="B905" t="str">
            <v>VAR_cap</v>
          </cell>
          <cell r="C905" t="str">
            <v>-</v>
          </cell>
          <cell r="D905">
            <v>1.7515307393373001</v>
          </cell>
          <cell r="E905">
            <v>1.7515306149512391</v>
          </cell>
          <cell r="F905">
            <v>1.7515305001474335</v>
          </cell>
          <cell r="G905">
            <v>1.751530337649198</v>
          </cell>
          <cell r="H905">
            <v>0.45427907343330493</v>
          </cell>
          <cell r="I905">
            <v>1.1690263910192682E-4</v>
          </cell>
          <cell r="J905">
            <v>1.1865792847759221E-4</v>
          </cell>
          <cell r="K905">
            <v>1.1898493384511473E-4</v>
          </cell>
          <cell r="L905">
            <v>5.9470615223274721E-5</v>
          </cell>
          <cell r="M905">
            <v>4.7410874075516456E-5</v>
          </cell>
          <cell r="N905">
            <v>3.8933427357324206E-5</v>
          </cell>
          <cell r="O905">
            <v>4.330955330672148E-5</v>
          </cell>
        </row>
        <row r="906">
          <cell r="A906" t="str">
            <v>ITOT-SWHSTG</v>
          </cell>
          <cell r="B906" t="str">
            <v>VAR_fout</v>
          </cell>
          <cell r="C906" t="str">
            <v>ITOT-SWH</v>
          </cell>
          <cell r="D906">
            <v>5.7787507602598525E-6</v>
          </cell>
          <cell r="E906">
            <v>7.243093277947906E-5</v>
          </cell>
          <cell r="F906">
            <v>7.0392036863706317E-4</v>
          </cell>
          <cell r="G906">
            <v>4.0841890114046636E-4</v>
          </cell>
          <cell r="H906">
            <v>3.4099093719623338E-3</v>
          </cell>
          <cell r="I906">
            <v>0.3823066833707936</v>
          </cell>
          <cell r="J906">
            <v>0.83208546287673968</v>
          </cell>
          <cell r="K906">
            <v>2.211939676314965</v>
          </cell>
          <cell r="L906">
            <v>4.5994514224841918</v>
          </cell>
          <cell r="M906">
            <v>3.6050799373704967</v>
          </cell>
          <cell r="N906">
            <v>4.051211873291769</v>
          </cell>
          <cell r="O906">
            <v>4.2565372853134491</v>
          </cell>
        </row>
        <row r="907">
          <cell r="A907" t="str">
            <v>ITOT-SWHSTG</v>
          </cell>
          <cell r="B907" t="str">
            <v>VAR_fout</v>
          </cell>
          <cell r="C907" t="str">
            <v>AUX_ITOT-STG_OUT</v>
          </cell>
          <cell r="D907">
            <v>5.7787507602598389E-6</v>
          </cell>
          <cell r="E907">
            <v>7.2371778324654254E-5</v>
          </cell>
          <cell r="F907">
            <v>7.0302251102400543E-4</v>
          </cell>
          <cell r="G907">
            <v>4.0841890114046712E-4</v>
          </cell>
          <cell r="H907">
            <v>3.4061205837712678E-3</v>
          </cell>
          <cell r="I907">
            <v>0.38230668337079365</v>
          </cell>
          <cell r="J907">
            <v>0.83127287941689976</v>
          </cell>
          <cell r="K907">
            <v>2.211939676314965</v>
          </cell>
          <cell r="L907">
            <v>4.5994514224841927</v>
          </cell>
          <cell r="M907">
            <v>3.6050799373704971</v>
          </cell>
          <cell r="N907">
            <v>4.051211873291769</v>
          </cell>
          <cell r="O907">
            <v>4.25653728531345</v>
          </cell>
        </row>
        <row r="908">
          <cell r="A908" t="str">
            <v>ITOT-SWHSTG</v>
          </cell>
          <cell r="B908" t="str">
            <v>VAR_fin</v>
          </cell>
          <cell r="C908" t="str">
            <v>AUX_ITOT-STG_IN</v>
          </cell>
          <cell r="D908">
            <v>6.2547446072096815E-6</v>
          </cell>
          <cell r="E908">
            <v>8.8115608338984919E-5</v>
          </cell>
          <cell r="F908">
            <v>8.3800044892137521E-4</v>
          </cell>
          <cell r="G908">
            <v>4.6944700790321238E-4</v>
          </cell>
          <cell r="H908">
            <v>3.7887881652055931E-3</v>
          </cell>
          <cell r="I908">
            <v>0.41108245558700052</v>
          </cell>
          <cell r="J908">
            <v>0.86675569156890575</v>
          </cell>
          <cell r="K908">
            <v>2.2342824988227403</v>
          </cell>
          <cell r="L908">
            <v>4.6459105329092409</v>
          </cell>
          <cell r="M908">
            <v>3.6414948780302638</v>
          </cell>
          <cell r="N908">
            <v>4.0921332053320985</v>
          </cell>
          <cell r="O908">
            <v>4.2995326085600354</v>
          </cell>
        </row>
        <row r="909">
          <cell r="A909" t="str">
            <v>ITOT-SWHSTG</v>
          </cell>
          <cell r="B909" t="str">
            <v>VAR_fin</v>
          </cell>
          <cell r="C909" t="str">
            <v>ITOT-SWH</v>
          </cell>
          <cell r="D909">
            <v>6.2547446072096815E-6</v>
          </cell>
          <cell r="E909">
            <v>8.8115608338984919E-5</v>
          </cell>
          <cell r="F909">
            <v>8.3800044892137521E-4</v>
          </cell>
          <cell r="G909">
            <v>4.6944700790321238E-4</v>
          </cell>
          <cell r="H909">
            <v>3.7887881652055931E-3</v>
          </cell>
          <cell r="I909">
            <v>0.41108245558700052</v>
          </cell>
          <cell r="J909">
            <v>0.86675569156890575</v>
          </cell>
          <cell r="K909">
            <v>2.2342824988227403</v>
          </cell>
          <cell r="L909">
            <v>4.6459105329092409</v>
          </cell>
          <cell r="M909">
            <v>3.6414948780302638</v>
          </cell>
          <cell r="N909">
            <v>4.0921332053320985</v>
          </cell>
          <cell r="O909">
            <v>4.2995326085600354</v>
          </cell>
        </row>
        <row r="910">
          <cell r="A910" t="str">
            <v>ITOT-SWHSTG</v>
          </cell>
          <cell r="B910" t="str">
            <v>VAR_ncap</v>
          </cell>
          <cell r="C910" t="str">
            <v>-</v>
          </cell>
          <cell r="D910">
            <v>2.0207169539694601E-4</v>
          </cell>
          <cell r="E910">
            <v>9.5048745486072498E-7</v>
          </cell>
          <cell r="F910">
            <v>1.25208246754529E-6</v>
          </cell>
          <cell r="G910">
            <v>7.1370674692613805E-7</v>
          </cell>
          <cell r="H910">
            <v>1.8586656986706201E-3</v>
          </cell>
          <cell r="I910">
            <v>0.14385261377632499</v>
          </cell>
          <cell r="J910">
            <v>5.3798243485877799E-2</v>
          </cell>
          <cell r="K910">
            <v>0.37122004134372699</v>
          </cell>
          <cell r="L910">
            <v>0.55277395416831798</v>
          </cell>
          <cell r="M910">
            <v>4.6573974389962202E-3</v>
          </cell>
          <cell r="N910">
            <v>0.85086336074060598</v>
          </cell>
          <cell r="O910">
            <v>0.41261469915217402</v>
          </cell>
        </row>
        <row r="911">
          <cell r="A911" t="str">
            <v>ITOT-SWHSTG</v>
          </cell>
          <cell r="B911" t="str">
            <v>VAR_cap</v>
          </cell>
          <cell r="C911" t="str">
            <v>-</v>
          </cell>
          <cell r="D911">
            <v>2.0207169539694601E-4</v>
          </cell>
          <cell r="E911">
            <v>2.0286230952960922E-4</v>
          </cell>
          <cell r="F911">
            <v>2.0386985757349423E-4</v>
          </cell>
          <cell r="G911">
            <v>2.0411330737097737E-4</v>
          </cell>
          <cell r="H911">
            <v>1.9116252897749199E-3</v>
          </cell>
          <cell r="I911">
            <v>0.14571118645515149</v>
          </cell>
          <cell r="J911">
            <v>0.19950830828970945</v>
          </cell>
          <cell r="K911">
            <v>0.56886605926462575</v>
          </cell>
          <cell r="L911">
            <v>0.992757551460969</v>
          </cell>
          <cell r="M911">
            <v>0.9286415638487403</v>
          </cell>
          <cell r="N911">
            <v>1.2987945757550734</v>
          </cell>
          <cell r="O911">
            <v>1.2681273573647769</v>
          </cell>
        </row>
        <row r="912">
          <cell r="A912" t="str">
            <v>SCOM-SHLFOBR</v>
          </cell>
          <cell r="B912" t="str">
            <v>VAR_fout</v>
          </cell>
          <cell r="C912" t="str">
            <v>CO2_S</v>
          </cell>
          <cell r="D912">
            <v>2229.9139415393502</v>
          </cell>
          <cell r="E912">
            <v>1945.7739106650799</v>
          </cell>
          <cell r="F912">
            <v>1392.7946920668101</v>
          </cell>
          <cell r="G912">
            <v>1162.57112789548</v>
          </cell>
          <cell r="H912">
            <v>654.02421752777298</v>
          </cell>
          <cell r="I912">
            <v>441.316785763447</v>
          </cell>
          <cell r="J912">
            <v>248.93163161385499</v>
          </cell>
          <cell r="K912">
            <v>69.131027368503993</v>
          </cell>
          <cell r="L912">
            <v>68.212532715347294</v>
          </cell>
          <cell r="M912">
            <v>68.647268421297795</v>
          </cell>
          <cell r="N912">
            <v>68.670482033062996</v>
          </cell>
          <cell r="O912">
            <v>68.690692798524694</v>
          </cell>
        </row>
        <row r="913">
          <cell r="A913" t="str">
            <v>SCOM-SHLFOBR</v>
          </cell>
          <cell r="B913" t="str">
            <v>VAR_fout</v>
          </cell>
          <cell r="C913" t="str">
            <v>SCOM-SHLFO</v>
          </cell>
          <cell r="D913">
            <v>24.843069758682649</v>
          </cell>
          <cell r="E913">
            <v>21.720442605948822</v>
          </cell>
          <cell r="F913">
            <v>15.593691124051533</v>
          </cell>
          <cell r="G913">
            <v>13.080233212145354</v>
          </cell>
          <cell r="H913">
            <v>7.3953008395073336</v>
          </cell>
          <cell r="I913">
            <v>5.014963474584623</v>
          </cell>
          <cell r="J913">
            <v>2.8287685410665282</v>
          </cell>
          <cell r="K913">
            <v>0.78557985646027095</v>
          </cell>
          <cell r="L913">
            <v>0.77514241721985466</v>
          </cell>
          <cell r="M913">
            <v>0.78008259569656579</v>
          </cell>
          <cell r="N913">
            <v>0.78034638673935186</v>
          </cell>
          <cell r="O913">
            <v>0.78057605452868906</v>
          </cell>
        </row>
        <row r="914">
          <cell r="A914" t="str">
            <v>SCOM-SHLFOBR</v>
          </cell>
          <cell r="B914" t="str">
            <v>VAR_fin</v>
          </cell>
          <cell r="C914" t="str">
            <v>SLFO</v>
          </cell>
          <cell r="D914">
            <v>30.256634213559735</v>
          </cell>
          <cell r="E914">
            <v>26.40127422883425</v>
          </cell>
          <cell r="F914">
            <v>18.898164071462855</v>
          </cell>
          <cell r="G914">
            <v>15.77437079912457</v>
          </cell>
          <cell r="H914">
            <v>8.8741413504446722</v>
          </cell>
          <cell r="I914">
            <v>5.9880160890562708</v>
          </cell>
          <cell r="J914">
            <v>3.3776340788854089</v>
          </cell>
          <cell r="K914">
            <v>0.93800579875853407</v>
          </cell>
          <cell r="L914">
            <v>0.92554318474012531</v>
          </cell>
          <cell r="M914">
            <v>0.93144190530933357</v>
          </cell>
          <cell r="N914">
            <v>0.93175687968878007</v>
          </cell>
          <cell r="O914">
            <v>0.93203110988500304</v>
          </cell>
        </row>
        <row r="915">
          <cell r="A915" t="str">
            <v>SCOM-SHLFOBR</v>
          </cell>
          <cell r="B915" t="str">
            <v>VAR_ncap</v>
          </cell>
          <cell r="C915" t="str">
            <v>-</v>
          </cell>
          <cell r="D915">
            <v>8.7839187129515004E-8</v>
          </cell>
          <cell r="E915">
            <v>1.2602541131230999E-7</v>
          </cell>
          <cell r="F915">
            <v>5.9023132465476899E-8</v>
          </cell>
          <cell r="G915">
            <v>2.0715023234623199E-7</v>
          </cell>
          <cell r="H915">
            <v>7.87188366192937E-2</v>
          </cell>
          <cell r="I915">
            <v>0.310622092796837</v>
          </cell>
          <cell r="J915">
            <v>8.0446961646674002E-7</v>
          </cell>
          <cell r="K915">
            <v>6.3220962267843301E-6</v>
          </cell>
          <cell r="L915">
            <v>0.11743015814167899</v>
          </cell>
          <cell r="M915">
            <v>7.48647625958229E-6</v>
          </cell>
          <cell r="N915">
            <v>5.8263907307522698E-2</v>
          </cell>
          <cell r="O915">
            <v>5.9175068129471903E-2</v>
          </cell>
        </row>
        <row r="916">
          <cell r="A916" t="str">
            <v>SCOM-SHLFOBR</v>
          </cell>
          <cell r="B916" t="str">
            <v>VAR_cap</v>
          </cell>
          <cell r="C916" t="str">
            <v>-</v>
          </cell>
          <cell r="D916">
            <v>1.928573745064307</v>
          </cell>
          <cell r="E916">
            <v>1.9285241758901548</v>
          </cell>
          <cell r="F916">
            <v>1.9285212283788979</v>
          </cell>
          <cell r="G916">
            <v>1.9285176706174898</v>
          </cell>
          <cell r="H916">
            <v>0.57884974510448883</v>
          </cell>
          <cell r="I916">
            <v>0.38934073416037657</v>
          </cell>
          <cell r="J916">
            <v>0.38933520262049831</v>
          </cell>
          <cell r="K916">
            <v>0.130154559746777</v>
          </cell>
          <cell r="L916">
            <v>0.11744124728177879</v>
          </cell>
          <cell r="M916">
            <v>0.11744040140857673</v>
          </cell>
          <cell r="N916">
            <v>0.1174398760084864</v>
          </cell>
          <cell r="O916">
            <v>0.11743939787535139</v>
          </cell>
        </row>
        <row r="917">
          <cell r="A917" t="str">
            <v>RHNM-SHPLTBR</v>
          </cell>
          <cell r="B917" t="str">
            <v>VAR_fout</v>
          </cell>
          <cell r="C917" t="str">
            <v>RHNM-SHPLT</v>
          </cell>
          <cell r="E917">
            <v>7.353843772647195E-2</v>
          </cell>
          <cell r="F917">
            <v>7.6570904707556134E-2</v>
          </cell>
          <cell r="G917">
            <v>0.20610098555761905</v>
          </cell>
          <cell r="H917">
            <v>0.32367468503029645</v>
          </cell>
          <cell r="I917">
            <v>0.41953523941861254</v>
          </cell>
          <cell r="J917">
            <v>0.49763697659278383</v>
          </cell>
          <cell r="K917">
            <v>0.5698764525544241</v>
          </cell>
          <cell r="L917">
            <v>0.6231678081338089</v>
          </cell>
          <cell r="M917">
            <v>0.68373256499667812</v>
          </cell>
          <cell r="N917">
            <v>0.68373226523341801</v>
          </cell>
          <cell r="O917">
            <v>0.68373307355257817</v>
          </cell>
        </row>
        <row r="918">
          <cell r="A918" t="str">
            <v>RHNM-SHPLTBR</v>
          </cell>
          <cell r="B918" t="str">
            <v>VAR_fin</v>
          </cell>
          <cell r="C918" t="str">
            <v>RPLT</v>
          </cell>
          <cell r="E918">
            <v>8.1709375251635491E-2</v>
          </cell>
          <cell r="F918">
            <v>8.5078783008395734E-2</v>
          </cell>
          <cell r="G918">
            <v>0.22900109506402097</v>
          </cell>
          <cell r="H918">
            <v>0.35963853892255182</v>
          </cell>
          <cell r="I918">
            <v>0.46615026602068044</v>
          </cell>
          <cell r="J918">
            <v>0.55292997399198229</v>
          </cell>
          <cell r="K918">
            <v>0.63319605839380511</v>
          </cell>
          <cell r="L918">
            <v>0.69240867570423159</v>
          </cell>
          <cell r="M918">
            <v>0.75970284999630822</v>
          </cell>
          <cell r="N918">
            <v>0.75970251692601998</v>
          </cell>
          <cell r="O918">
            <v>0.7597034150584201</v>
          </cell>
        </row>
        <row r="919">
          <cell r="A919" t="str">
            <v>RHNM-SHPLTBR</v>
          </cell>
          <cell r="B919" t="str">
            <v>VAR_fin</v>
          </cell>
          <cell r="C919" t="str">
            <v>RHNMPLTBRC</v>
          </cell>
          <cell r="E919">
            <v>7.353843772647195E-2</v>
          </cell>
          <cell r="F919">
            <v>7.6570904707556134E-2</v>
          </cell>
          <cell r="G919">
            <v>0.20610098555761905</v>
          </cell>
          <cell r="H919">
            <v>0.32367468503029645</v>
          </cell>
          <cell r="I919">
            <v>0.41953523941861254</v>
          </cell>
          <cell r="J919">
            <v>0.49763697659278383</v>
          </cell>
          <cell r="K919">
            <v>0.5698764525544241</v>
          </cell>
          <cell r="L919">
            <v>0.6231678081338089</v>
          </cell>
          <cell r="M919">
            <v>0.68373256499667812</v>
          </cell>
          <cell r="N919">
            <v>0.68373226523341801</v>
          </cell>
          <cell r="O919">
            <v>0.68373307355257817</v>
          </cell>
        </row>
        <row r="920">
          <cell r="A920" t="str">
            <v>RHNM-SHPLTBR</v>
          </cell>
          <cell r="B920" t="str">
            <v>VAR_ncap</v>
          </cell>
          <cell r="C920" t="str">
            <v>-</v>
          </cell>
          <cell r="E920">
            <v>5.9101970471290097E-3</v>
          </cell>
          <cell r="F920">
            <v>1.2418381738042199E-4</v>
          </cell>
          <cell r="G920">
            <v>1.0802365086582401E-2</v>
          </cell>
          <cell r="H920">
            <v>1.1270352037127101E-2</v>
          </cell>
          <cell r="I920">
            <v>1.26303570582415E-2</v>
          </cell>
          <cell r="J920">
            <v>1.4888918119642901E-2</v>
          </cell>
          <cell r="K920">
            <v>1.72677194004686E-2</v>
          </cell>
          <cell r="L920">
            <v>1.64021807733239E-2</v>
          </cell>
          <cell r="M920">
            <v>1.96499301862854E-2</v>
          </cell>
          <cell r="N920">
            <v>1.95086611690354E-2</v>
          </cell>
          <cell r="O920">
            <v>1.5812774834358299E-2</v>
          </cell>
        </row>
        <row r="921">
          <cell r="A921" t="str">
            <v>RHNM-SHPLTBR</v>
          </cell>
          <cell r="B921" t="str">
            <v>VAR_cap</v>
          </cell>
          <cell r="C921" t="str">
            <v>-</v>
          </cell>
          <cell r="E921">
            <v>5.9101970471290097E-3</v>
          </cell>
          <cell r="F921">
            <v>6.0343422488539815E-3</v>
          </cell>
          <cell r="G921">
            <v>1.6836574246361279E-2</v>
          </cell>
          <cell r="H921">
            <v>2.5224710409018941E-2</v>
          </cell>
          <cell r="I921">
            <v>3.2673870779661308E-2</v>
          </cell>
          <cell r="J921">
            <v>3.878953556409389E-2</v>
          </cell>
          <cell r="K921">
            <v>4.478684721303347E-2</v>
          </cell>
          <cell r="L921">
            <v>4.8526634338047506E-2</v>
          </cell>
          <cell r="M921">
            <v>5.3319657113174442E-2</v>
          </cell>
          <cell r="N921">
            <v>5.3419309193420778E-2</v>
          </cell>
          <cell r="O921">
            <v>5.4971176269102653E-2</v>
          </cell>
        </row>
        <row r="922">
          <cell r="A922" t="str">
            <v>D-RHES_NKEV_GAS_ELC_CHP</v>
          </cell>
          <cell r="B922" t="str">
            <v>VAR_fout</v>
          </cell>
          <cell r="C922" t="str">
            <v>RHES_ELC</v>
          </cell>
          <cell r="D922">
            <v>6.6452102008880591E-3</v>
          </cell>
          <cell r="E922">
            <v>9.0276459176904366E-3</v>
          </cell>
          <cell r="F922">
            <v>1.9431865618656798E-3</v>
          </cell>
          <cell r="G922">
            <v>1.3558647484986843E-3</v>
          </cell>
          <cell r="H922">
            <v>2.2152950663997051E-3</v>
          </cell>
          <cell r="I922">
            <v>8.4148626464101875E-4</v>
          </cell>
          <cell r="L922">
            <v>4.1719669575373755E-4</v>
          </cell>
          <cell r="M922">
            <v>1.0136613561843102E-3</v>
          </cell>
          <cell r="N922">
            <v>3.1186949324019048E-3</v>
          </cell>
          <cell r="O922">
            <v>3.1333849919441782E-3</v>
          </cell>
        </row>
        <row r="923">
          <cell r="A923" t="str">
            <v>D-RHES_NKEV_GAS_ELC_CHP</v>
          </cell>
          <cell r="B923" t="str">
            <v>VAR_fout</v>
          </cell>
          <cell r="C923" t="str">
            <v>ELC5</v>
          </cell>
          <cell r="D923">
            <v>6.5541211935453113E-3</v>
          </cell>
          <cell r="E923">
            <v>9.0352555802608002E-3</v>
          </cell>
          <cell r="F923">
            <v>1.9438809782106926E-3</v>
          </cell>
          <cell r="G923">
            <v>1.3561317495730679E-3</v>
          </cell>
          <cell r="H923">
            <v>2.2162764955146593E-3</v>
          </cell>
          <cell r="I923">
            <v>8.416883442049916E-4</v>
          </cell>
          <cell r="L923">
            <v>4.1223526627186046E-4</v>
          </cell>
          <cell r="M923">
            <v>1.0021697742475461E-3</v>
          </cell>
          <cell r="N923">
            <v>3.0247310637652233E-3</v>
          </cell>
          <cell r="O923">
            <v>3.1304365747527527E-3</v>
          </cell>
        </row>
        <row r="924">
          <cell r="A924" t="str">
            <v>D-RHES_NKEV_GAS_ELC_CHP</v>
          </cell>
          <cell r="B924" t="str">
            <v>VAR_fin</v>
          </cell>
          <cell r="C924" t="str">
            <v>RHES_NKEV_GAS_ELC_CHP</v>
          </cell>
          <cell r="D924">
            <v>1.3199331394433373E-2</v>
          </cell>
          <cell r="E924">
            <v>1.8062901497951245E-2</v>
          </cell>
          <cell r="F924">
            <v>3.8857474293023759E-3</v>
          </cell>
          <cell r="G924">
            <v>2.7111256629453562E-3</v>
          </cell>
          <cell r="H924">
            <v>4.4301278438255874E-3</v>
          </cell>
          <cell r="I924">
            <v>1.6800402278802358E-3</v>
          </cell>
          <cell r="L924">
            <v>8.2943196202559758E-4</v>
          </cell>
          <cell r="M924">
            <v>2.0158311304318555E-3</v>
          </cell>
          <cell r="N924">
            <v>6.1434259961671289E-3</v>
          </cell>
          <cell r="O924">
            <v>6.2638215666969308E-3</v>
          </cell>
        </row>
        <row r="925">
          <cell r="A925" t="str">
            <v>SCOM-SHSTG-SOL</v>
          </cell>
          <cell r="B925" t="str">
            <v>VAR_fout</v>
          </cell>
          <cell r="C925" t="str">
            <v>SCOM-SHASOL</v>
          </cell>
          <cell r="D925">
            <v>9.3618896908542842E-6</v>
          </cell>
          <cell r="E925">
            <v>8.3620621914593889E-6</v>
          </cell>
          <cell r="F925">
            <v>2.0756285223735581E-2</v>
          </cell>
          <cell r="G925">
            <v>1.0219576441837196E-2</v>
          </cell>
          <cell r="H925">
            <v>9.577145439116716E-2</v>
          </cell>
          <cell r="I925">
            <v>7.7100411340202291</v>
          </cell>
          <cell r="J925">
            <v>13.418657433509093</v>
          </cell>
          <cell r="K925">
            <v>10.44688481968746</v>
          </cell>
          <cell r="L925">
            <v>4.0611663117533743</v>
          </cell>
          <cell r="M925">
            <v>0.28457238232026749</v>
          </cell>
          <cell r="N925">
            <v>1.9395602775866889</v>
          </cell>
          <cell r="O925">
            <v>6.4682623111135049</v>
          </cell>
        </row>
        <row r="926">
          <cell r="A926" t="str">
            <v>SCOM-SHSTG-SOL</v>
          </cell>
          <cell r="B926" t="str">
            <v>VAR_fin</v>
          </cell>
          <cell r="C926" t="str">
            <v>SCOM-SHASOL</v>
          </cell>
          <cell r="D926">
            <v>8.7816615385287071E-6</v>
          </cell>
          <cell r="E926">
            <v>8.3143602048863264E-6</v>
          </cell>
          <cell r="F926">
            <v>2.6786412572936281E-2</v>
          </cell>
          <cell r="G926">
            <v>1.2777538623476492E-2</v>
          </cell>
          <cell r="H926">
            <v>0.1161136013709571</v>
          </cell>
          <cell r="I926">
            <v>9.0706609565165</v>
          </cell>
          <cell r="J926">
            <v>15.335656430534241</v>
          </cell>
          <cell r="K926">
            <v>11.607696264096511</v>
          </cell>
          <cell r="L926">
            <v>4.5124598229314978</v>
          </cell>
          <cell r="M926">
            <v>0.31624163367696034</v>
          </cell>
          <cell r="N926">
            <v>2.1551285065883228</v>
          </cell>
          <cell r="O926">
            <v>7.1870373992410066</v>
          </cell>
        </row>
        <row r="927">
          <cell r="A927" t="str">
            <v>SCOM-SHSTG-SOL</v>
          </cell>
          <cell r="B927" t="str">
            <v>VAR_ncap</v>
          </cell>
          <cell r="C927" t="str">
            <v>-</v>
          </cell>
          <cell r="D927">
            <v>2.9235595823679798E-3</v>
          </cell>
          <cell r="E927">
            <v>2.0562737704231001E-2</v>
          </cell>
          <cell r="F927">
            <v>7.2084764666554702E-7</v>
          </cell>
          <cell r="G927">
            <v>2.83105814926301E-7</v>
          </cell>
          <cell r="H927">
            <v>0.102729724135527</v>
          </cell>
          <cell r="I927">
            <v>9.1093038363169399E-2</v>
          </cell>
          <cell r="J927">
            <v>6.1867979398866298E-2</v>
          </cell>
          <cell r="K927">
            <v>0.109599297821543</v>
          </cell>
          <cell r="L927">
            <v>8.52943368317923E-2</v>
          </cell>
          <cell r="M927">
            <v>6.7666265495605102E-2</v>
          </cell>
          <cell r="N927">
            <v>0.117227348250264</v>
          </cell>
          <cell r="O927">
            <v>7.7663667454575105E-2</v>
          </cell>
        </row>
        <row r="928">
          <cell r="A928" t="str">
            <v>SCOM-SHSTG-SOL</v>
          </cell>
          <cell r="B928" t="str">
            <v>VAR_cap</v>
          </cell>
          <cell r="C928" t="str">
            <v>-</v>
          </cell>
          <cell r="D928">
            <v>2.9235595823679798E-3</v>
          </cell>
          <cell r="E928">
            <v>2.3486297286599001E-2</v>
          </cell>
          <cell r="F928">
            <v>2.34870181342457E-2</v>
          </cell>
          <cell r="G928">
            <v>2.3487301240060598E-2</v>
          </cell>
          <cell r="H928">
            <v>0.114024099146673</v>
          </cell>
          <cell r="I928">
            <v>0.19382314312031801</v>
          </cell>
          <cell r="J928">
            <v>0.25569074189756302</v>
          </cell>
          <cell r="K928">
            <v>0.26256031558357901</v>
          </cell>
          <cell r="L928">
            <v>0.26256120642381803</v>
          </cell>
          <cell r="M928">
            <v>0.26255990014894098</v>
          </cell>
          <cell r="N928">
            <v>0.26256091651136498</v>
          </cell>
          <cell r="O928">
            <v>0.26255728120044403</v>
          </cell>
        </row>
        <row r="929">
          <cell r="A929" t="str">
            <v>RHNM-SHELCBRA</v>
          </cell>
          <cell r="B929" t="str">
            <v>VAR_fout</v>
          </cell>
          <cell r="C929" t="str">
            <v>RHNM-SHELCB</v>
          </cell>
          <cell r="E929">
            <v>0.15438622473202043</v>
          </cell>
          <cell r="F929">
            <v>6.3349236388244908E-3</v>
          </cell>
          <cell r="G929">
            <v>1.2521069972953804E-3</v>
          </cell>
          <cell r="H929">
            <v>2.8958955034674065E-4</v>
          </cell>
          <cell r="I929">
            <v>1.3813830499660441E-4</v>
          </cell>
          <cell r="J929">
            <v>3.0311870587469594E-4</v>
          </cell>
          <cell r="K929">
            <v>3.7356772179717091E-4</v>
          </cell>
          <cell r="L929">
            <v>0.83576411469856793</v>
          </cell>
          <cell r="M929">
            <v>1.7029201337771982</v>
          </cell>
          <cell r="N929">
            <v>5.6315775785712526E-4</v>
          </cell>
          <cell r="O929">
            <v>1.170544541268255E-3</v>
          </cell>
        </row>
        <row r="930">
          <cell r="A930" t="str">
            <v>RHNM-SHELCBRA</v>
          </cell>
          <cell r="B930" t="str">
            <v>VAR_fin</v>
          </cell>
          <cell r="C930" t="str">
            <v>RHNM-SHAELCB</v>
          </cell>
          <cell r="E930">
            <v>0.15438622473202043</v>
          </cell>
          <cell r="F930">
            <v>6.3349236388244908E-3</v>
          </cell>
          <cell r="G930">
            <v>1.2521069972953804E-3</v>
          </cell>
          <cell r="H930">
            <v>2.8958955034674065E-4</v>
          </cell>
          <cell r="I930">
            <v>1.3813830499660441E-4</v>
          </cell>
          <cell r="J930">
            <v>3.0311870587469594E-4</v>
          </cell>
          <cell r="K930">
            <v>3.7356772179717091E-4</v>
          </cell>
          <cell r="L930">
            <v>0.83576411469856793</v>
          </cell>
          <cell r="M930">
            <v>1.7029201337771982</v>
          </cell>
          <cell r="N930">
            <v>5.6315775785712526E-4</v>
          </cell>
          <cell r="O930">
            <v>1.170544541268255E-3</v>
          </cell>
        </row>
        <row r="931">
          <cell r="A931" t="str">
            <v>RHNM-SHELCBRA</v>
          </cell>
          <cell r="B931" t="str">
            <v>VAR_ncap</v>
          </cell>
          <cell r="C931" t="str">
            <v>-</v>
          </cell>
          <cell r="E931">
            <v>1.2139847098068399E-2</v>
          </cell>
          <cell r="H931">
            <v>2.3158888763427499E-5</v>
          </cell>
          <cell r="J931">
            <v>4.5715560348038998E-5</v>
          </cell>
          <cell r="L931">
            <v>6.7802688906082806E-2</v>
          </cell>
          <cell r="M931">
            <v>6.5146118075160506E-2</v>
          </cell>
          <cell r="N931">
            <v>1.89257135974051E-5</v>
          </cell>
          <cell r="O931">
            <v>1.22463069840572E-4</v>
          </cell>
        </row>
        <row r="932">
          <cell r="A932" t="str">
            <v>RHNM-SHELCBRA</v>
          </cell>
          <cell r="B932" t="str">
            <v>VAR_cap</v>
          </cell>
          <cell r="C932" t="str">
            <v>-</v>
          </cell>
          <cell r="E932">
            <v>1.2139847098068399E-2</v>
          </cell>
          <cell r="F932">
            <v>7.0511412083029863E-4</v>
          </cell>
          <cell r="G932">
            <v>1.7412071042229894E-4</v>
          </cell>
          <cell r="H932">
            <v>4.1550557777320432E-5</v>
          </cell>
          <cell r="I932">
            <v>1.9424030356722367E-5</v>
          </cell>
          <cell r="J932">
            <v>4.5808806824943396E-5</v>
          </cell>
          <cell r="K932">
            <v>4.5613149167368709E-5</v>
          </cell>
          <cell r="L932">
            <v>6.7821371227788238E-2</v>
          </cell>
          <cell r="M932">
            <v>0.1329427415850977</v>
          </cell>
          <cell r="N932">
            <v>8.1631258681005847E-5</v>
          </cell>
          <cell r="O932">
            <v>1.6595987773158904E-4</v>
          </cell>
        </row>
        <row r="933">
          <cell r="A933" t="str">
            <v>RHNM-SHSTG-SOL</v>
          </cell>
          <cell r="B933" t="str">
            <v>VAR_fout</v>
          </cell>
          <cell r="C933" t="str">
            <v>RHNM-SHASOL</v>
          </cell>
          <cell r="E933">
            <v>2.7573020718365654E-5</v>
          </cell>
          <cell r="F933">
            <v>3.3906858351351959E-3</v>
          </cell>
          <cell r="G933">
            <v>4.6217339198851059E-3</v>
          </cell>
          <cell r="H933">
            <v>2.3658736733201458E-3</v>
          </cell>
          <cell r="I933">
            <v>1.6743106304080206E-2</v>
          </cell>
          <cell r="J933">
            <v>1.6556146615927143E-2</v>
          </cell>
          <cell r="K933">
            <v>1.6445956320859892E-2</v>
          </cell>
          <cell r="L933">
            <v>6.1284383280137188E-4</v>
          </cell>
          <cell r="M933">
            <v>1.9745171654576938E-4</v>
          </cell>
          <cell r="N933">
            <v>3.741321326992806E-5</v>
          </cell>
          <cell r="O933">
            <v>2.3010016990240135E-4</v>
          </cell>
        </row>
        <row r="934">
          <cell r="A934" t="str">
            <v>RHNM-SHSTG-SOL</v>
          </cell>
          <cell r="B934" t="str">
            <v>VAR_fin</v>
          </cell>
          <cell r="C934" t="str">
            <v>RHNM-SHASOL</v>
          </cell>
          <cell r="E934">
            <v>2.1163236792440372E-5</v>
          </cell>
          <cell r="F934">
            <v>3.3837522181048591E-3</v>
          </cell>
          <cell r="G934">
            <v>4.6154697042963657E-3</v>
          </cell>
          <cell r="H934">
            <v>2.3597064465904535E-3</v>
          </cell>
          <cell r="I934">
            <v>1.6740949279935358E-2</v>
          </cell>
          <cell r="J934">
            <v>1.6549073926079214E-2</v>
          </cell>
          <cell r="K934">
            <v>1.6435904314894126E-2</v>
          </cell>
          <cell r="L934">
            <v>6.0928380863880724E-4</v>
          </cell>
          <cell r="M934">
            <v>1.8700943482147781E-4</v>
          </cell>
          <cell r="N934">
            <v>3.1807083004229326E-5</v>
          </cell>
          <cell r="O934">
            <v>2.1948285860132801E-4</v>
          </cell>
        </row>
        <row r="935">
          <cell r="A935" t="str">
            <v>RHNM-SHSTG-SOL</v>
          </cell>
          <cell r="B935" t="str">
            <v>VAR_ncap</v>
          </cell>
          <cell r="C935" t="str">
            <v>-</v>
          </cell>
          <cell r="D935">
            <v>1.8278449819780299E-4</v>
          </cell>
          <cell r="E935">
            <v>5.3384153703248496E-4</v>
          </cell>
          <cell r="F935">
            <v>1.32451262134223E-5</v>
          </cell>
          <cell r="G935">
            <v>7.4228846279083699E-6</v>
          </cell>
          <cell r="H935">
            <v>3.5530336868666602E-5</v>
          </cell>
          <cell r="I935">
            <v>2.5069133060464E-3</v>
          </cell>
          <cell r="J935">
            <v>1.6543686965120899E-7</v>
          </cell>
          <cell r="K935">
            <v>6.4379778172130198E-6</v>
          </cell>
          <cell r="L935">
            <v>3.820926365586E-7</v>
          </cell>
          <cell r="M935">
            <v>3.1476137290338903E-5</v>
          </cell>
          <cell r="N935">
            <v>3.15610618172775E-7</v>
          </cell>
          <cell r="O935">
            <v>2.57396117469718E-5</v>
          </cell>
        </row>
        <row r="936">
          <cell r="A936" t="str">
            <v>RHNM-SHSTG-SOL</v>
          </cell>
          <cell r="B936" t="str">
            <v>VAR_cap</v>
          </cell>
          <cell r="C936" t="str">
            <v>-</v>
          </cell>
          <cell r="D936">
            <v>1.8278449819780299E-4</v>
          </cell>
          <cell r="E936">
            <v>7.1662603523028803E-4</v>
          </cell>
          <cell r="F936">
            <v>7.2987116144370996E-4</v>
          </cell>
          <cell r="G936">
            <v>7.3729404607161895E-4</v>
          </cell>
          <cell r="H936">
            <v>3.7711107804676498E-4</v>
          </cell>
          <cell r="I936">
            <v>2.5512357830013901E-3</v>
          </cell>
          <cell r="J936">
            <v>2.54260907978472E-3</v>
          </cell>
          <cell r="K936">
            <v>2.5135167207332599E-3</v>
          </cell>
          <cell r="L936">
            <v>3.9216104011703201E-4</v>
          </cell>
          <cell r="M936">
            <v>3.8296207744110503E-5</v>
          </cell>
          <cell r="N936">
            <v>3.3193018961198401E-5</v>
          </cell>
          <cell r="O936">
            <v>5.7531359655483498E-5</v>
          </cell>
        </row>
        <row r="937">
          <cell r="A937" t="str">
            <v>RHNS-SHELCHP</v>
          </cell>
          <cell r="B937" t="str">
            <v>VAR_fout</v>
          </cell>
          <cell r="C937" t="str">
            <v>RHNS-SHAELCH</v>
          </cell>
          <cell r="E937">
            <v>0.24150344181255537</v>
          </cell>
          <cell r="F937">
            <v>0.74028364241506883</v>
          </cell>
          <cell r="G937">
            <v>1.6214616299173779</v>
          </cell>
          <cell r="H937">
            <v>2.142557720212753</v>
          </cell>
          <cell r="I937">
            <v>2.897837411416945</v>
          </cell>
          <cell r="J937">
            <v>3.4705593644386648</v>
          </cell>
          <cell r="K937">
            <v>4.2687091422024119</v>
          </cell>
          <cell r="L937">
            <v>4.2687083322542128</v>
          </cell>
          <cell r="M937">
            <v>4.2687107703473766</v>
          </cell>
          <cell r="N937">
            <v>4.2687104495750372</v>
          </cell>
          <cell r="O937">
            <v>4.2687149761865637</v>
          </cell>
        </row>
        <row r="938">
          <cell r="A938" t="str">
            <v>RHNS-SHELCHP</v>
          </cell>
          <cell r="B938" t="str">
            <v>VAR_fin</v>
          </cell>
          <cell r="C938" t="str">
            <v>RHNS_ELC</v>
          </cell>
          <cell r="E938">
            <v>7.4232615311236316E-2</v>
          </cell>
          <cell r="F938">
            <v>0.2220850927245204</v>
          </cell>
          <cell r="G938">
            <v>0.4677293163223204</v>
          </cell>
          <cell r="H938">
            <v>0.5979230847105349</v>
          </cell>
          <cell r="I938">
            <v>0.78319930038295815</v>
          </cell>
          <cell r="J938">
            <v>0.91330509590491216</v>
          </cell>
          <cell r="K938">
            <v>1.094540805692926</v>
          </cell>
          <cell r="L938">
            <v>1.0945405980139005</v>
          </cell>
          <cell r="M938">
            <v>1.0945412231659946</v>
          </cell>
          <cell r="N938">
            <v>1.094541140916677</v>
          </cell>
          <cell r="O938">
            <v>1.0945423015862978</v>
          </cell>
        </row>
        <row r="939">
          <cell r="A939" t="str">
            <v>RHNS-SHELCHP</v>
          </cell>
          <cell r="B939" t="str">
            <v>VAR_fin</v>
          </cell>
          <cell r="C939" t="str">
            <v>RHNSELCHPC</v>
          </cell>
          <cell r="E939">
            <v>0.24150344181255537</v>
          </cell>
          <cell r="F939">
            <v>0.74028364241506883</v>
          </cell>
          <cell r="G939">
            <v>1.6214616299173779</v>
          </cell>
          <cell r="H939">
            <v>2.142557720212753</v>
          </cell>
          <cell r="I939">
            <v>2.897837411416945</v>
          </cell>
          <cell r="J939">
            <v>3.4705593644386648</v>
          </cell>
          <cell r="K939">
            <v>4.2687091422024119</v>
          </cell>
          <cell r="L939">
            <v>4.2687083322542128</v>
          </cell>
          <cell r="M939">
            <v>4.2687107703473766</v>
          </cell>
          <cell r="N939">
            <v>4.2687104495750372</v>
          </cell>
          <cell r="O939">
            <v>4.2687149761865637</v>
          </cell>
        </row>
        <row r="940">
          <cell r="A940" t="str">
            <v>RHNS-SHELCHP</v>
          </cell>
          <cell r="B940" t="str">
            <v>VAR_ncap</v>
          </cell>
          <cell r="C940" t="str">
            <v>-</v>
          </cell>
          <cell r="E940">
            <v>1.7648640342241999E-2</v>
          </cell>
          <cell r="F940">
            <v>3.6446304025630497E-2</v>
          </cell>
          <cell r="G940">
            <v>6.4223889273806803E-2</v>
          </cell>
          <cell r="H940">
            <v>4.6555596307475099E-2</v>
          </cell>
          <cell r="I940">
            <v>0.104995843213809</v>
          </cell>
          <cell r="J940">
            <v>0.10127609719528299</v>
          </cell>
          <cell r="K940">
            <v>0.105544407863895</v>
          </cell>
          <cell r="L940">
            <v>0.10143664772859901</v>
          </cell>
          <cell r="M940">
            <v>0.103993556190727</v>
          </cell>
          <cell r="N940">
            <v>0.11900531653405901</v>
          </cell>
          <cell r="O940">
            <v>8.7985055849568505E-2</v>
          </cell>
        </row>
        <row r="941">
          <cell r="A941" t="str">
            <v>RHNS-SHELCHP</v>
          </cell>
          <cell r="B941" t="str">
            <v>VAR_cap</v>
          </cell>
          <cell r="C941" t="str">
            <v>-</v>
          </cell>
          <cell r="E941">
            <v>1.7648640342241999E-2</v>
          </cell>
          <cell r="F941">
            <v>5.4094920561389606E-2</v>
          </cell>
          <cell r="G941">
            <v>0.11831874457648203</v>
          </cell>
          <cell r="H941">
            <v>0.15626781415883509</v>
          </cell>
          <cell r="I941">
            <v>0.21121044894547075</v>
          </cell>
          <cell r="J941">
            <v>0.25282748351962253</v>
          </cell>
          <cell r="K941">
            <v>0.31181623285970234</v>
          </cell>
          <cell r="L941">
            <v>0.31097147559467236</v>
          </cell>
          <cell r="M941">
            <v>0.31097451022373457</v>
          </cell>
          <cell r="N941">
            <v>0.31097280045129261</v>
          </cell>
          <cell r="O941">
            <v>0.31098383138662544</v>
          </cell>
        </row>
        <row r="942">
          <cell r="A942" t="str">
            <v>SCOM-SHBIOBR</v>
          </cell>
          <cell r="B942" t="str">
            <v>VAR_fout</v>
          </cell>
          <cell r="C942" t="str">
            <v>SCOM-SHBIO</v>
          </cell>
          <cell r="D942">
            <v>1.2230665349314671</v>
          </cell>
          <cell r="E942">
            <v>1.3407663585222636</v>
          </cell>
          <cell r="F942">
            <v>1.0714623060197301</v>
          </cell>
          <cell r="G942">
            <v>1.2168764468403197</v>
          </cell>
          <cell r="H942">
            <v>3.6456948743667139</v>
          </cell>
          <cell r="I942">
            <v>4.4195168657709889</v>
          </cell>
          <cell r="J942">
            <v>4.4689463721782419</v>
          </cell>
          <cell r="K942">
            <v>4.4689465349579764</v>
          </cell>
          <cell r="L942">
            <v>4.4771309678927249</v>
          </cell>
          <cell r="M942">
            <v>4.4771309575416858</v>
          </cell>
          <cell r="N942">
            <v>4.6973158564226933</v>
          </cell>
          <cell r="O942">
            <v>4.69724057052525</v>
          </cell>
        </row>
        <row r="943">
          <cell r="A943" t="str">
            <v>SCOM-SHBIOBR</v>
          </cell>
          <cell r="B943" t="str">
            <v>VAR_fin</v>
          </cell>
          <cell r="C943" t="str">
            <v>SBIO</v>
          </cell>
          <cell r="D943">
            <v>1.4022776140007656</v>
          </cell>
          <cell r="E943">
            <v>1.5372235250197919</v>
          </cell>
          <cell r="F943">
            <v>1.2284594198804524</v>
          </cell>
          <cell r="G943">
            <v>1.3951805169001585</v>
          </cell>
          <cell r="H943">
            <v>4.1798840568295272</v>
          </cell>
          <cell r="I943">
            <v>5.0670911095746236</v>
          </cell>
          <cell r="J943">
            <v>5.1237633251298362</v>
          </cell>
          <cell r="K943">
            <v>5.1237635117610383</v>
          </cell>
          <cell r="L943">
            <v>5.1331471771299277</v>
          </cell>
          <cell r="M943">
            <v>5.1331471652621943</v>
          </cell>
          <cell r="N943">
            <v>5.3855948823924518</v>
          </cell>
          <cell r="O943">
            <v>5.3855085651516275</v>
          </cell>
        </row>
        <row r="944">
          <cell r="A944" t="str">
            <v>SCOM-SHBIOBR</v>
          </cell>
          <cell r="B944" t="str">
            <v>VAR_ncap</v>
          </cell>
          <cell r="C944" t="str">
            <v>-</v>
          </cell>
          <cell r="D944">
            <v>2.2483443796255899E-7</v>
          </cell>
          <cell r="E944">
            <v>1.0165441991612E-6</v>
          </cell>
          <cell r="F944">
            <v>2.07651959299152E-7</v>
          </cell>
          <cell r="G944">
            <v>3.0232598360913498E-7</v>
          </cell>
          <cell r="H944">
            <v>0.33168746616997802</v>
          </cell>
          <cell r="I944">
            <v>4.9527925826800497E-2</v>
          </cell>
          <cell r="J944">
            <v>1.8332343184712101E-2</v>
          </cell>
          <cell r="K944">
            <v>0.32813302970902403</v>
          </cell>
          <cell r="L944">
            <v>2.1209699807287E-2</v>
          </cell>
          <cell r="M944">
            <v>8.9622919741309301E-2</v>
          </cell>
          <cell r="N944">
            <v>0.29888704984328501</v>
          </cell>
          <cell r="O944">
            <v>5.7519556906686399E-2</v>
          </cell>
        </row>
        <row r="945">
          <cell r="A945" t="str">
            <v>SCOM-SHBIOBR</v>
          </cell>
          <cell r="B945" t="str">
            <v>VAR_cap</v>
          </cell>
          <cell r="C945" t="str">
            <v>-</v>
          </cell>
          <cell r="D945">
            <v>0.10534115030311396</v>
          </cell>
          <cell r="E945">
            <v>0.10534207182670843</v>
          </cell>
          <cell r="F945">
            <v>0.10533900775889148</v>
          </cell>
          <cell r="G945">
            <v>0.10533771482379067</v>
          </cell>
          <cell r="H945">
            <v>0.35900516314958919</v>
          </cell>
          <cell r="I945">
            <v>0.38121536998154276</v>
          </cell>
          <cell r="J945">
            <v>0.39954723972182582</v>
          </cell>
          <cell r="K945">
            <v>0.3959924357119512</v>
          </cell>
          <cell r="L945">
            <v>0.3728553449172618</v>
          </cell>
          <cell r="M945">
            <v>0.4389647115756421</v>
          </cell>
          <cell r="N945">
            <v>0.46111406076625899</v>
          </cell>
          <cell r="O945">
            <v>0.44602853356096928</v>
          </cell>
        </row>
        <row r="946">
          <cell r="A946" t="str">
            <v>RHES-SHDEM</v>
          </cell>
          <cell r="B946" t="str">
            <v>VAR_fout</v>
          </cell>
          <cell r="C946" t="str">
            <v>RHES-SHD</v>
          </cell>
          <cell r="D946">
            <v>62.024837503894084</v>
          </cell>
          <cell r="E946">
            <v>67.866381410603879</v>
          </cell>
          <cell r="F946">
            <v>67.456507908702321</v>
          </cell>
          <cell r="G946">
            <v>65.34780028529029</v>
          </cell>
          <cell r="H946">
            <v>63.380042938307113</v>
          </cell>
          <cell r="I946">
            <v>61.449396495974291</v>
          </cell>
          <cell r="J946">
            <v>58.734506295310204</v>
          </cell>
          <cell r="K946">
            <v>56.922019181367041</v>
          </cell>
          <cell r="L946">
            <v>53.95611854754641</v>
          </cell>
          <cell r="M946">
            <v>51.589362118406228</v>
          </cell>
          <cell r="N946">
            <v>51.60538614764009</v>
          </cell>
          <cell r="O946">
            <v>45.506498024766202</v>
          </cell>
        </row>
        <row r="947">
          <cell r="A947" t="str">
            <v>RHES-SHDEM</v>
          </cell>
          <cell r="B947" t="str">
            <v>VAR_fin</v>
          </cell>
          <cell r="C947" t="str">
            <v>RHES-SHPLT</v>
          </cell>
          <cell r="D947">
            <v>1.2893028626608825</v>
          </cell>
          <cell r="E947">
            <v>1.4868717259493467</v>
          </cell>
          <cell r="F947">
            <v>1.4793917746619314</v>
          </cell>
          <cell r="G947">
            <v>1.4858861951317168</v>
          </cell>
          <cell r="H947">
            <v>1.485148916019903</v>
          </cell>
          <cell r="I947">
            <v>1.4862177193997237</v>
          </cell>
          <cell r="J947">
            <v>1.4849065262761671</v>
          </cell>
          <cell r="K947">
            <v>1.481334982132273</v>
          </cell>
          <cell r="L947">
            <v>1.4866126795761314</v>
          </cell>
          <cell r="M947">
            <v>1.4862091103317474</v>
          </cell>
          <cell r="N947">
            <v>1.4788030421573397</v>
          </cell>
          <cell r="O947">
            <v>1.4449576737576704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RHES-SHLTHC-NGA</v>
          </cell>
          <cell r="D948">
            <v>4.7499621891021193E-2</v>
          </cell>
          <cell r="E948">
            <v>9.2376612165763743E-5</v>
          </cell>
          <cell r="F948">
            <v>1.2741770231975435E-2</v>
          </cell>
          <cell r="G948">
            <v>5.9799316198641452E-3</v>
          </cell>
          <cell r="H948">
            <v>6.7436276714417532E-3</v>
          </cell>
          <cell r="I948">
            <v>4.2055146156284836E-3</v>
          </cell>
          <cell r="L948">
            <v>1.5930835261368135E-3</v>
          </cell>
          <cell r="M948">
            <v>3.6843126836270728E-3</v>
          </cell>
          <cell r="N948">
            <v>1.8103817449983583E-2</v>
          </cell>
          <cell r="O948">
            <v>4.1618176973460194E-2</v>
          </cell>
        </row>
        <row r="949">
          <cell r="A949" t="str">
            <v>RHES-SHDEM</v>
          </cell>
          <cell r="B949" t="str">
            <v>VAR_fin</v>
          </cell>
          <cell r="C949" t="str">
            <v>RHES-SHSOL</v>
          </cell>
          <cell r="D949">
            <v>0.37181019587543407</v>
          </cell>
          <cell r="E949">
            <v>0.43546878002825862</v>
          </cell>
          <cell r="F949">
            <v>0.4365237032218714</v>
          </cell>
          <cell r="G949">
            <v>0.34141017564057907</v>
          </cell>
          <cell r="H949">
            <v>0.34918030935511218</v>
          </cell>
          <cell r="I949">
            <v>0.53278616478632501</v>
          </cell>
          <cell r="J949">
            <v>0.779219390211084</v>
          </cell>
          <cell r="K949">
            <v>1.4026123563193071</v>
          </cell>
          <cell r="L949">
            <v>1.2568751618061904</v>
          </cell>
          <cell r="M949">
            <v>0.9431791276554119</v>
          </cell>
          <cell r="N949">
            <v>1.1667723647516339</v>
          </cell>
          <cell r="O949">
            <v>0.81018751022880109</v>
          </cell>
        </row>
        <row r="950">
          <cell r="A950" t="str">
            <v>RHES-SHDEM</v>
          </cell>
          <cell r="B950" t="str">
            <v>VAR_fin</v>
          </cell>
          <cell r="C950" t="str">
            <v>RHES-SHLTHC-WOD</v>
          </cell>
          <cell r="D950">
            <v>3.6823555933140472E-3</v>
          </cell>
          <cell r="E950">
            <v>6.6050836789757641E-6</v>
          </cell>
          <cell r="G950">
            <v>1.176479215755777E-3</v>
          </cell>
          <cell r="H950">
            <v>2.574274529238244E-3</v>
          </cell>
          <cell r="I950">
            <v>2.3539800031424233E-3</v>
          </cell>
          <cell r="J950">
            <v>8.2362660920027118E-3</v>
          </cell>
          <cell r="K950">
            <v>1.2262472536524838E-2</v>
          </cell>
          <cell r="L950">
            <v>3.9586621356781987E-3</v>
          </cell>
          <cell r="M950">
            <v>1.8132062115130949E-3</v>
          </cell>
          <cell r="N950">
            <v>9.0248547000136414E-3</v>
          </cell>
          <cell r="O950">
            <v>3.4929969720232511E-2</v>
          </cell>
        </row>
        <row r="951">
          <cell r="A951" t="str">
            <v>RHES-SHDEM</v>
          </cell>
          <cell r="B951" t="str">
            <v>VAR_fin</v>
          </cell>
          <cell r="C951" t="str">
            <v>RHES-SHNGA</v>
          </cell>
          <cell r="D951">
            <v>17.546564809849851</v>
          </cell>
          <cell r="E951">
            <v>20.310522087277285</v>
          </cell>
          <cell r="F951">
            <v>18.714414568657165</v>
          </cell>
          <cell r="G951">
            <v>18.721499331872209</v>
          </cell>
          <cell r="H951">
            <v>16.121279374301473</v>
          </cell>
          <cell r="I951">
            <v>10.995944941248505</v>
          </cell>
          <cell r="J951">
            <v>7.1655162981977174</v>
          </cell>
          <cell r="K951">
            <v>3.5795696008666638</v>
          </cell>
          <cell r="L951">
            <v>2.2859811258881013</v>
          </cell>
          <cell r="M951">
            <v>1.8673211802186096</v>
          </cell>
          <cell r="N951">
            <v>1.8598733706237514</v>
          </cell>
          <cell r="O951">
            <v>1.551456238870645</v>
          </cell>
        </row>
        <row r="952">
          <cell r="A952" t="str">
            <v>RHES-SHDEM</v>
          </cell>
          <cell r="B952" t="str">
            <v>VAR_fin</v>
          </cell>
          <cell r="C952" t="str">
            <v>RHES-SHNGAH</v>
          </cell>
          <cell r="D952">
            <v>3.7982420575134396E-3</v>
          </cell>
          <cell r="E952">
            <v>6.240371625267434E-6</v>
          </cell>
          <cell r="F952">
            <v>8.9152223768438621E-3</v>
          </cell>
          <cell r="G952">
            <v>1.5022686375753041E-3</v>
          </cell>
          <cell r="H952">
            <v>6.8211370438322527</v>
          </cell>
          <cell r="I952">
            <v>6.8220413833420936</v>
          </cell>
          <cell r="J952">
            <v>6.8197633988603652</v>
          </cell>
          <cell r="K952">
            <v>7.7043780404658204E-3</v>
          </cell>
          <cell r="L952">
            <v>9.5747267786069055E-4</v>
          </cell>
          <cell r="M952">
            <v>1.2034377476560633E-3</v>
          </cell>
          <cell r="N952">
            <v>8.4248762591506814E-3</v>
          </cell>
          <cell r="O952">
            <v>3.4661326173779886E-2</v>
          </cell>
        </row>
        <row r="953">
          <cell r="A953" t="str">
            <v>RHES-SHDEM</v>
          </cell>
          <cell r="B953" t="str">
            <v>VAR_fin</v>
          </cell>
          <cell r="C953" t="str">
            <v>RHES-SHCOA</v>
          </cell>
          <cell r="D953">
            <v>8.7251950873757714E-2</v>
          </cell>
          <cell r="E953">
            <v>7.1988061324523733E-2</v>
          </cell>
          <cell r="F953">
            <v>8.7239349448585499E-3</v>
          </cell>
          <cell r="G953">
            <v>1.2088076267796212E-3</v>
          </cell>
          <cell r="H953">
            <v>2.4624851226701726E-3</v>
          </cell>
          <cell r="I953">
            <v>5.3366214928575294E-5</v>
          </cell>
          <cell r="L953">
            <v>7.6842332456323627E-5</v>
          </cell>
          <cell r="M953">
            <v>1.7104750020836745E-4</v>
          </cell>
          <cell r="O953">
            <v>1.08751516841551E-2</v>
          </cell>
        </row>
        <row r="954">
          <cell r="A954" t="str">
            <v>RHES-SHDEM</v>
          </cell>
          <cell r="B954" t="str">
            <v>VAR_fin</v>
          </cell>
          <cell r="C954" t="str">
            <v>RHES-SHLFO</v>
          </cell>
          <cell r="D954">
            <v>21.647809522486348</v>
          </cell>
          <cell r="E954">
            <v>19.946189491498174</v>
          </cell>
          <cell r="F954">
            <v>21.522676446369928</v>
          </cell>
          <cell r="G954">
            <v>20.632716755987445</v>
          </cell>
          <cell r="H954">
            <v>5.5413252013722953</v>
          </cell>
          <cell r="I954">
            <v>2.0439808946725473E-3</v>
          </cell>
          <cell r="J954">
            <v>4.6194467553896616E-3</v>
          </cell>
          <cell r="K954">
            <v>8.2491204906907766E-3</v>
          </cell>
          <cell r="L954">
            <v>8.3724470121079528E-4</v>
          </cell>
          <cell r="M954">
            <v>9.3161422589808278E-4</v>
          </cell>
          <cell r="N954">
            <v>8.1000446578937315E-3</v>
          </cell>
          <cell r="O954">
            <v>3.4440418030364843E-2</v>
          </cell>
        </row>
        <row r="955">
          <cell r="A955" t="str">
            <v>RHES-SHDEM</v>
          </cell>
          <cell r="B955" t="str">
            <v>VAR_fin</v>
          </cell>
          <cell r="C955" t="str">
            <v>RHES-SHCON</v>
          </cell>
          <cell r="D955">
            <v>0.9735357256468935</v>
          </cell>
          <cell r="E955">
            <v>3.0531131548326069</v>
          </cell>
          <cell r="F955">
            <v>3.0529095833654196</v>
          </cell>
          <cell r="G955">
            <v>3.0529583388602592</v>
          </cell>
          <cell r="H955">
            <v>7.5222545540378709</v>
          </cell>
          <cell r="I955">
            <v>11.083009052738241</v>
          </cell>
          <cell r="J955">
            <v>11.082808498159951</v>
          </cell>
          <cell r="K955">
            <v>11.082528517295506</v>
          </cell>
          <cell r="L955">
            <v>11.082783864660055</v>
          </cell>
          <cell r="M955">
            <v>11.082885431200031</v>
          </cell>
          <cell r="N955">
            <v>10.422933280709762</v>
          </cell>
          <cell r="O955">
            <v>6.6197501690535354</v>
          </cell>
        </row>
        <row r="956">
          <cell r="A956" t="str">
            <v>RHES-SHDEM</v>
          </cell>
          <cell r="B956" t="str">
            <v>VAR_fin</v>
          </cell>
          <cell r="C956" t="str">
            <v>RHES-SHWOD</v>
          </cell>
          <cell r="D956">
            <v>4.3702402505596281</v>
          </cell>
          <cell r="E956">
            <v>5.0342598860999468</v>
          </cell>
          <cell r="F956">
            <v>4.9768203251669432</v>
          </cell>
          <cell r="G956">
            <v>4.2626840566530078</v>
          </cell>
          <cell r="H956">
            <v>3.3726810239674991</v>
          </cell>
          <cell r="I956">
            <v>3.1672427248701336</v>
          </cell>
          <cell r="J956">
            <v>4.1390591646943431</v>
          </cell>
          <cell r="K956">
            <v>4.0310069743956598</v>
          </cell>
          <cell r="L956">
            <v>2.7910876106461076</v>
          </cell>
          <cell r="M956">
            <v>1.7810059712389799</v>
          </cell>
          <cell r="N956">
            <v>1.7697400230899465</v>
          </cell>
          <cell r="O956">
            <v>1.552822880258947</v>
          </cell>
        </row>
        <row r="957">
          <cell r="A957" t="str">
            <v>RHES-SHDEM</v>
          </cell>
          <cell r="B957" t="str">
            <v>VAR_fin</v>
          </cell>
          <cell r="C957" t="str">
            <v>RHES-SHLTHD</v>
          </cell>
          <cell r="D957">
            <v>2.2784238360208593</v>
          </cell>
          <cell r="E957">
            <v>3.5037816673505553</v>
          </cell>
          <cell r="F957">
            <v>3.3022777773596022</v>
          </cell>
          <cell r="G957">
            <v>1.7480808545974476</v>
          </cell>
          <cell r="H957">
            <v>1.7432776577498219</v>
          </cell>
          <cell r="I957">
            <v>2.4874285947817159</v>
          </cell>
          <cell r="J957">
            <v>2.6522907902846842</v>
          </cell>
          <cell r="K957">
            <v>2.5470838303633987</v>
          </cell>
          <cell r="L957">
            <v>2.3881246129465339</v>
          </cell>
          <cell r="M957">
            <v>2.2558553452244183</v>
          </cell>
          <cell r="N957">
            <v>2.28589862240612</v>
          </cell>
          <cell r="O957">
            <v>1.8666138845527964</v>
          </cell>
        </row>
        <row r="958">
          <cell r="A958" t="str">
            <v>RHES-SHDEM</v>
          </cell>
          <cell r="B958" t="str">
            <v>VAR_fin</v>
          </cell>
          <cell r="C958" t="str">
            <v>RHES-SHELCB</v>
          </cell>
          <cell r="D958">
            <v>4.2632498793846691</v>
          </cell>
          <cell r="E958">
            <v>3.7483426053009929</v>
          </cell>
          <cell r="F958">
            <v>3.6694893131384849</v>
          </cell>
          <cell r="G958">
            <v>2.8596031732405858</v>
          </cell>
          <cell r="H958">
            <v>1.2374855171615491</v>
          </cell>
          <cell r="I958">
            <v>0.75655292497003979</v>
          </cell>
          <cell r="J958">
            <v>0.48927210775460983</v>
          </cell>
          <cell r="K958">
            <v>1.8446095112033545</v>
          </cell>
          <cell r="L958">
            <v>1.7254381034356545</v>
          </cell>
          <cell r="M958">
            <v>1.2337350913927938</v>
          </cell>
          <cell r="N958">
            <v>1.6514906314829034</v>
          </cell>
          <cell r="O958">
            <v>0.6389732722411009</v>
          </cell>
        </row>
        <row r="959">
          <cell r="A959" t="str">
            <v>RHES-SHDEM</v>
          </cell>
          <cell r="B959" t="str">
            <v>VAR_fin</v>
          </cell>
          <cell r="C959" t="str">
            <v>RHES-SHELCH</v>
          </cell>
          <cell r="D959">
            <v>9.1363293113613295</v>
          </cell>
          <cell r="E959">
            <v>10.275894746513794</v>
          </cell>
          <cell r="F959">
            <v>10.267497793768209</v>
          </cell>
          <cell r="G959">
            <v>12.232493866577856</v>
          </cell>
          <cell r="H959">
            <v>19.173236442291639</v>
          </cell>
          <cell r="I959">
            <v>24.10918021388121</v>
          </cell>
          <cell r="J959">
            <v>24.107030694964159</v>
          </cell>
          <cell r="K959">
            <v>30.920830997546346</v>
          </cell>
          <cell r="L959">
            <v>30.93176277956595</v>
          </cell>
          <cell r="M959">
            <v>30.931286077403168</v>
          </cell>
          <cell r="N959">
            <v>30.922356359742995</v>
          </cell>
          <cell r="O959">
            <v>30.85526995309284</v>
          </cell>
        </row>
        <row r="960">
          <cell r="A960" t="str">
            <v>RHES-SHDEM</v>
          </cell>
          <cell r="B960" t="str">
            <v>VAR_fin</v>
          </cell>
          <cell r="C960" t="str">
            <v>RHES-SHNST</v>
          </cell>
          <cell r="D960">
            <v>5.4488720644241453E-3</v>
          </cell>
          <cell r="E960">
            <v>6.9625398023950655E-6</v>
          </cell>
          <cell r="F960">
            <v>4.3095168913847588E-3</v>
          </cell>
          <cell r="G960">
            <v>6.8232309030067198E-4</v>
          </cell>
          <cell r="H960">
            <v>1.4033658654493564E-3</v>
          </cell>
          <cell r="I960">
            <v>4.7533095240917474E-4</v>
          </cell>
          <cell r="J960">
            <v>1.9302879362780322E-3</v>
          </cell>
          <cell r="K960">
            <v>4.4107588907794015E-3</v>
          </cell>
          <cell r="L960">
            <v>1.3524417146139187E-4</v>
          </cell>
          <cell r="M960">
            <v>2.9659667180074035E-4</v>
          </cell>
          <cell r="N960">
            <v>3.9672399084601535E-3</v>
          </cell>
          <cell r="O960">
            <v>1.0170767429163174E-2</v>
          </cell>
        </row>
        <row r="961">
          <cell r="A961" t="str">
            <v>D-RHEM_LTH_CHPNGA</v>
          </cell>
          <cell r="B961" t="str">
            <v>VAR_fout</v>
          </cell>
          <cell r="C961" t="str">
            <v>RHSA_LTH</v>
          </cell>
          <cell r="D961">
            <v>1.3876369749055183E-3</v>
          </cell>
          <cell r="E961">
            <v>6.4449400949726662E-2</v>
          </cell>
          <cell r="F961">
            <v>1.17105741248987E-3</v>
          </cell>
          <cell r="G961">
            <v>3.4402843410754442E-4</v>
          </cell>
          <cell r="H961">
            <v>1.4145547531814232E-4</v>
          </cell>
          <cell r="I961">
            <v>1.5354252318406801E-4</v>
          </cell>
          <cell r="J961">
            <v>9.1465685917988579E-6</v>
          </cell>
          <cell r="K961">
            <v>8.096849059184922E-6</v>
          </cell>
          <cell r="L961">
            <v>6.7610476975829396E-5</v>
          </cell>
          <cell r="M961">
            <v>5.2748980606419332E-5</v>
          </cell>
          <cell r="N961">
            <v>7.5015490326817518E-5</v>
          </cell>
          <cell r="O961">
            <v>1.2482738910020278E-4</v>
          </cell>
        </row>
        <row r="962">
          <cell r="A962" t="str">
            <v>D-RHEM_LTH_CHPNGA</v>
          </cell>
          <cell r="B962" t="str">
            <v>VAR_fout</v>
          </cell>
          <cell r="C962" t="str">
            <v>RHEM_LTH_CHPNGA_ON</v>
          </cell>
          <cell r="D962">
            <v>4.4357103142906432E-2</v>
          </cell>
          <cell r="E962">
            <v>1.057744348824923E-2</v>
          </cell>
          <cell r="F962">
            <v>0.28684943603207946</v>
          </cell>
          <cell r="G962">
            <v>0.28757941706126677</v>
          </cell>
          <cell r="H962">
            <v>0.28434797729811057</v>
          </cell>
          <cell r="I962">
            <v>0.12818013370536777</v>
          </cell>
          <cell r="J962">
            <v>1.1193971073104425E-6</v>
          </cell>
          <cell r="K962">
            <v>4.4017897326152038E-6</v>
          </cell>
          <cell r="L962">
            <v>1.2912731745398306E-3</v>
          </cell>
          <cell r="M962">
            <v>0.13793054687494435</v>
          </cell>
          <cell r="N962">
            <v>0.18156664774680775</v>
          </cell>
          <cell r="O962">
            <v>0.26901226330978334</v>
          </cell>
        </row>
        <row r="963">
          <cell r="A963" t="str">
            <v>D-RHEM_LTH_CHPNGA</v>
          </cell>
          <cell r="B963" t="str">
            <v>VAR_fout</v>
          </cell>
          <cell r="C963" t="str">
            <v>LTH</v>
          </cell>
          <cell r="E963">
            <v>1.3227447784885206E-6</v>
          </cell>
          <cell r="F963">
            <v>1.0518501174783288E-4</v>
          </cell>
          <cell r="G963">
            <v>3.2511597503906588E-4</v>
          </cell>
          <cell r="H963">
            <v>5.1128863890945392E-4</v>
          </cell>
          <cell r="I963">
            <v>2.5228862190662454E-4</v>
          </cell>
          <cell r="J963">
            <v>4.7856088109591004E-6</v>
          </cell>
          <cell r="K963">
            <v>6.3628277424791533E-6</v>
          </cell>
          <cell r="L963">
            <v>1.8808069993723277E-6</v>
          </cell>
          <cell r="M963">
            <v>4.8998164111609821E-5</v>
          </cell>
          <cell r="N963">
            <v>4.389482246292178E-5</v>
          </cell>
          <cell r="O963">
            <v>9.5814630694270384E-5</v>
          </cell>
        </row>
        <row r="964">
          <cell r="A964" t="str">
            <v>D-RHEM_LTH_CHPNGA</v>
          </cell>
          <cell r="B964" t="str">
            <v>VAR_fin</v>
          </cell>
          <cell r="C964" t="str">
            <v>RHEM_LTH_CHPNGA</v>
          </cell>
          <cell r="D964">
            <v>4.5744740117811947E-2</v>
          </cell>
          <cell r="E964">
            <v>7.5029341482717032E-2</v>
          </cell>
          <cell r="F964">
            <v>0.28812567845631731</v>
          </cell>
          <cell r="G964">
            <v>0.28824859071414011</v>
          </cell>
          <cell r="H964">
            <v>0.28500074971037453</v>
          </cell>
          <cell r="I964">
            <v>0.1285860014326578</v>
          </cell>
          <cell r="J964">
            <v>1.5051574510068398E-5</v>
          </cell>
          <cell r="K964">
            <v>1.8861466534279268E-5</v>
          </cell>
          <cell r="L964">
            <v>1.3617296564370394E-3</v>
          </cell>
          <cell r="M964">
            <v>0.13803240091106997</v>
          </cell>
          <cell r="N964">
            <v>0.18168555805959744</v>
          </cell>
          <cell r="O964">
            <v>0.26923290532957772</v>
          </cell>
        </row>
        <row r="965">
          <cell r="A965" t="str">
            <v>RHEM-SHLTHCHPNGA</v>
          </cell>
          <cell r="B965" t="str">
            <v>VAR_fout</v>
          </cell>
          <cell r="C965" t="str">
            <v>RHEM-SHLTHC-NGA</v>
          </cell>
          <cell r="D965">
            <v>4.3609986506824211E-2</v>
          </cell>
          <cell r="E965">
            <v>6.5756832363366544E-5</v>
          </cell>
          <cell r="F965">
            <v>0.28331100250709085</v>
          </cell>
          <cell r="G965">
            <v>0.28460376228844131</v>
          </cell>
          <cell r="H965">
            <v>0.28128848001468654</v>
          </cell>
          <cell r="I965">
            <v>0.12689145152362921</v>
          </cell>
          <cell r="L965">
            <v>1.2783604427944323E-3</v>
          </cell>
          <cell r="M965">
            <v>0.13650928208967794</v>
          </cell>
          <cell r="N965">
            <v>0.17973621746009552</v>
          </cell>
          <cell r="O965">
            <v>0.26627000470132961</v>
          </cell>
        </row>
        <row r="966">
          <cell r="A966" t="str">
            <v>RHEM-SHLTHCHPNGA</v>
          </cell>
          <cell r="B966" t="str">
            <v>VAR_fin</v>
          </cell>
          <cell r="C966" t="str">
            <v>RHEM_LTH_CHPNGA_ON</v>
          </cell>
          <cell r="D966">
            <v>4.4050491421034586E-2</v>
          </cell>
          <cell r="E966">
            <v>6.6421042791279356E-5</v>
          </cell>
          <cell r="F966">
            <v>0.28617272980514225</v>
          </cell>
          <cell r="G966">
            <v>0.28747854776610232</v>
          </cell>
          <cell r="H966">
            <v>0.28412977779261234</v>
          </cell>
          <cell r="I966">
            <v>0.12817318335720129</v>
          </cell>
          <cell r="L966">
            <v>1.2912731745398304E-3</v>
          </cell>
          <cell r="M966">
            <v>0.13788816372694759</v>
          </cell>
          <cell r="N966">
            <v>0.18155173480817732</v>
          </cell>
          <cell r="O966">
            <v>0.26895960070841385</v>
          </cell>
        </row>
        <row r="967">
          <cell r="A967" t="str">
            <v>RHEM-SHLTHCHPNGA</v>
          </cell>
          <cell r="B967" t="str">
            <v>VAR_fin</v>
          </cell>
          <cell r="C967" t="str">
            <v>RHEMLTHCHPC</v>
          </cell>
          <cell r="D967">
            <v>4.3609986506824211E-2</v>
          </cell>
          <cell r="E967">
            <v>6.5756832363366544E-5</v>
          </cell>
          <cell r="F967">
            <v>0.28331100250709085</v>
          </cell>
          <cell r="G967">
            <v>0.28460376228844131</v>
          </cell>
          <cell r="H967">
            <v>0.28128848001468654</v>
          </cell>
          <cell r="I967">
            <v>0.12689145152362921</v>
          </cell>
          <cell r="L967">
            <v>1.2783604427944323E-3</v>
          </cell>
          <cell r="M967">
            <v>0.13650928208967794</v>
          </cell>
          <cell r="N967">
            <v>0.17973621746009552</v>
          </cell>
          <cell r="O967">
            <v>0.26627000470132961</v>
          </cell>
        </row>
        <row r="968">
          <cell r="A968" t="str">
            <v>RHEM-SHLTHCHPNGA</v>
          </cell>
          <cell r="B968" t="str">
            <v>VAR_ncap</v>
          </cell>
          <cell r="C968" t="str">
            <v>-</v>
          </cell>
          <cell r="D968">
            <v>1.1928191552692401E-7</v>
          </cell>
          <cell r="E968">
            <v>5.2239436045355199E-6</v>
          </cell>
          <cell r="F968">
            <v>2.23420584959486E-2</v>
          </cell>
          <cell r="G968">
            <v>9.3021684693244105E-3</v>
          </cell>
          <cell r="H968">
            <v>7.7522836079994299E-3</v>
          </cell>
          <cell r="I968">
            <v>5.13466095504953E-3</v>
          </cell>
          <cell r="J968">
            <v>1.68604720763378E-7</v>
          </cell>
          <cell r="K968">
            <v>2.1773197600502301E-7</v>
          </cell>
          <cell r="L968">
            <v>1.43633372777594E-4</v>
          </cell>
          <cell r="M968">
            <v>1.0233819274981499E-2</v>
          </cell>
          <cell r="N968">
            <v>8.4561019306438508E-3</v>
          </cell>
          <cell r="O968">
            <v>1.3150784874524601E-2</v>
          </cell>
        </row>
        <row r="969">
          <cell r="A969" t="str">
            <v>RHEM-SHLTHCHPNGA</v>
          </cell>
          <cell r="B969" t="str">
            <v>VAR_cap</v>
          </cell>
          <cell r="C969" t="str">
            <v>-</v>
          </cell>
          <cell r="D969">
            <v>6.7983202804642569E-3</v>
          </cell>
          <cell r="E969">
            <v>7.8918827551019768E-6</v>
          </cell>
          <cell r="F969">
            <v>2.234750444532185E-2</v>
          </cell>
          <cell r="G969">
            <v>2.1789529596701329E-2</v>
          </cell>
          <cell r="H969">
            <v>2.1433240612151787E-2</v>
          </cell>
          <cell r="I969">
            <v>9.6293339732067985E-3</v>
          </cell>
          <cell r="J969">
            <v>-7.4924934900452711E-8</v>
          </cell>
          <cell r="K969">
            <v>-1.1238740182072104E-7</v>
          </cell>
          <cell r="L969">
            <v>1.4368982331066705E-4</v>
          </cell>
          <cell r="M969">
            <v>1.031796396741174E-2</v>
          </cell>
          <cell r="N969">
            <v>1.362638391641105E-2</v>
          </cell>
          <cell r="O969">
            <v>2.0102605175831199E-2</v>
          </cell>
        </row>
        <row r="970">
          <cell r="A970" t="str">
            <v>D-RHES_SOLELC</v>
          </cell>
          <cell r="B970" t="str">
            <v>VAR_fout</v>
          </cell>
          <cell r="C970" t="str">
            <v>RHES_ELC</v>
          </cell>
          <cell r="D970">
            <v>1.6528486574459935</v>
          </cell>
          <cell r="E970">
            <v>1.5181649105688284</v>
          </cell>
          <cell r="F970">
            <v>2.7117424544508983</v>
          </cell>
          <cell r="G970">
            <v>5.193778987211755</v>
          </cell>
          <cell r="H970">
            <v>7.0033045076750877</v>
          </cell>
          <cell r="I970">
            <v>10.660092378727519</v>
          </cell>
          <cell r="J970">
            <v>11.444502442578614</v>
          </cell>
          <cell r="K970">
            <v>13.222980071991223</v>
          </cell>
          <cell r="L970">
            <v>13.10552896311264</v>
          </cell>
          <cell r="M970">
            <v>14.131879112800794</v>
          </cell>
          <cell r="N970">
            <v>14.440317553308304</v>
          </cell>
          <cell r="O970">
            <v>14.33825672265451</v>
          </cell>
        </row>
        <row r="971">
          <cell r="A971" t="str">
            <v>D-RHES_SOLELC</v>
          </cell>
          <cell r="B971" t="str">
            <v>VAR_fout</v>
          </cell>
          <cell r="C971" t="str">
            <v>ELC5</v>
          </cell>
          <cell r="D971">
            <v>0.48209043128866813</v>
          </cell>
          <cell r="E971">
            <v>1.8725006347814881</v>
          </cell>
          <cell r="F971">
            <v>4.4138485837207506</v>
          </cell>
          <cell r="G971">
            <v>13.698550932963947</v>
          </cell>
          <cell r="H971">
            <v>15.792462676499893</v>
          </cell>
          <cell r="I971">
            <v>13.191991007972343</v>
          </cell>
          <cell r="J971">
            <v>13.093717121556681</v>
          </cell>
          <cell r="K971">
            <v>12.4486051269117</v>
          </cell>
          <cell r="L971">
            <v>13.682358396549777</v>
          </cell>
          <cell r="M971">
            <v>14.07959721577614</v>
          </cell>
          <cell r="N971">
            <v>15.330215049361646</v>
          </cell>
          <cell r="O971">
            <v>16.898734893457199</v>
          </cell>
        </row>
        <row r="972">
          <cell r="A972" t="str">
            <v>D-RHES_SOLELC</v>
          </cell>
          <cell r="B972" t="str">
            <v>VAR_fin</v>
          </cell>
          <cell r="C972" t="str">
            <v>RHES_SOL_ELC</v>
          </cell>
          <cell r="D972">
            <v>2.1349390887346629</v>
          </cell>
          <cell r="E972">
            <v>3.3906651642192713</v>
          </cell>
          <cell r="F972">
            <v>7.1255910381716543</v>
          </cell>
          <cell r="G972">
            <v>18.892329920175701</v>
          </cell>
          <cell r="H972">
            <v>22.795767184174974</v>
          </cell>
          <cell r="I972">
            <v>23.852083386699839</v>
          </cell>
          <cell r="J972">
            <v>24.5382195641353</v>
          </cell>
          <cell r="K972">
            <v>25.671585198902925</v>
          </cell>
          <cell r="L972">
            <v>26.78788735966241</v>
          </cell>
          <cell r="M972">
            <v>28.211476328576943</v>
          </cell>
          <cell r="N972">
            <v>29.770532602669952</v>
          </cell>
          <cell r="O972">
            <v>31.23699161611172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4.3267910204562002E-8</v>
          </cell>
          <cell r="H973">
            <v>4.6554931790979812E-5</v>
          </cell>
          <cell r="I973">
            <v>9.4808892099130198</v>
          </cell>
          <cell r="J973">
            <v>9.756550372751839</v>
          </cell>
          <cell r="K973">
            <v>10.768331158281683</v>
          </cell>
          <cell r="L973">
            <v>10.76832947906319</v>
          </cell>
          <cell r="M973">
            <v>10.768329613395577</v>
          </cell>
          <cell r="N973">
            <v>10.768329439125637</v>
          </cell>
          <cell r="O973">
            <v>10.768330969936651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4.3704959802587802E-8</v>
          </cell>
          <cell r="H974">
            <v>4.7025183627252311E-5</v>
          </cell>
          <cell r="I974">
            <v>9.5766557675889157</v>
          </cell>
          <cell r="J974">
            <v>9.8551013866180224</v>
          </cell>
          <cell r="K974">
            <v>10.877102180082504</v>
          </cell>
          <cell r="L974">
            <v>10.877100483902206</v>
          </cell>
          <cell r="M974">
            <v>10.877100619591488</v>
          </cell>
          <cell r="N974">
            <v>10.87710044356125</v>
          </cell>
          <cell r="O974">
            <v>10.877101989834989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8.8685756394651502E-6</v>
          </cell>
          <cell r="H975">
            <v>1.0587637337271701E-5</v>
          </cell>
          <cell r="I975">
            <v>1.2731917704076701</v>
          </cell>
          <cell r="J975">
            <v>3.7019168387378301E-2</v>
          </cell>
          <cell r="K975">
            <v>0.13587516854356199</v>
          </cell>
          <cell r="L975">
            <v>1.0999933198243601E-6</v>
          </cell>
          <cell r="M975">
            <v>2.4343224962053301E-6</v>
          </cell>
          <cell r="N975">
            <v>2.46574590266212E-6</v>
          </cell>
          <cell r="O975">
            <v>1.4533531436677299E-5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8.8685756394651502E-6</v>
          </cell>
          <cell r="H976">
            <v>1.9456212976736902E-5</v>
          </cell>
          <cell r="I976">
            <v>1.2732112266206399</v>
          </cell>
          <cell r="J976">
            <v>1.3102303950080201</v>
          </cell>
          <cell r="K976">
            <v>1.44610556355159</v>
          </cell>
          <cell r="L976">
            <v>1.4461066635449</v>
          </cell>
          <cell r="M976">
            <v>1.4461090978674001</v>
          </cell>
          <cell r="N976">
            <v>1.4461087521534099</v>
          </cell>
          <cell r="O976">
            <v>1.4461172285691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1.8458220153504308</v>
          </cell>
          <cell r="E977">
            <v>1.8458213874688738</v>
          </cell>
          <cell r="F977">
            <v>4.7072787155218849E-4</v>
          </cell>
          <cell r="G977">
            <v>1.4565029896405419E-4</v>
          </cell>
          <cell r="H977">
            <v>9.9178854100036645E-5</v>
          </cell>
          <cell r="I977">
            <v>2.518491547856305E-4</v>
          </cell>
          <cell r="J977">
            <v>1.2050544880026597E-4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210.210087161372</v>
          </cell>
          <cell r="E978">
            <v>209.30453845092899</v>
          </cell>
          <cell r="F978">
            <v>5.3034909716716601E-2</v>
          </cell>
          <cell r="G978">
            <v>1.6236081100589501E-2</v>
          </cell>
          <cell r="H978">
            <v>1.0939954181327399E-2</v>
          </cell>
          <cell r="I978">
            <v>2.74923053957024E-2</v>
          </cell>
          <cell r="J978">
            <v>1.3019618777683701E-2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2.7300011319658783</v>
          </cell>
          <cell r="E979">
            <v>2.7182407591029762</v>
          </cell>
          <cell r="F979">
            <v>6.8876506125606016E-4</v>
          </cell>
          <cell r="G979">
            <v>2.1085819611155136E-4</v>
          </cell>
          <cell r="H979">
            <v>1.4207732703022522E-4</v>
          </cell>
          <cell r="I979">
            <v>3.5704292721691383E-4</v>
          </cell>
          <cell r="J979">
            <v>1.6908595815173666E-4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6.7300048413441202E-4</v>
          </cell>
          <cell r="E980">
            <v>1.3394863652247701E-5</v>
          </cell>
          <cell r="F980">
            <v>3.4765806013603398E-6</v>
          </cell>
          <cell r="G980">
            <v>2.9885819225616598E-6</v>
          </cell>
          <cell r="H980">
            <v>6.2607667637872198E-6</v>
          </cell>
          <cell r="I980">
            <v>1.79928935725725E-5</v>
          </cell>
          <cell r="J980">
            <v>3.3998398467194498E-6</v>
          </cell>
          <cell r="K980">
            <v>2.3361504506095802E-6</v>
          </cell>
          <cell r="L980">
            <v>3.7623225553287201E-6</v>
          </cell>
          <cell r="M980">
            <v>3.55244171061551E-6</v>
          </cell>
          <cell r="N980">
            <v>2.3721661865775899E-6</v>
          </cell>
          <cell r="O980">
            <v>1.2175296416199401E-6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0.10139000048413441</v>
          </cell>
          <cell r="E981">
            <v>0.10140226670521403</v>
          </cell>
          <cell r="F981">
            <v>4.4672574298021406E-5</v>
          </cell>
          <cell r="G981">
            <v>1.3840455560590326E-5</v>
          </cell>
          <cell r="H981">
            <v>9.3638566716486293E-6</v>
          </cell>
          <cell r="I981">
            <v>2.3863060651528621E-5</v>
          </cell>
          <cell r="J981">
            <v>1.1442522178209201E-5</v>
          </cell>
          <cell r="K981">
            <v>-1.2473798210139994E-6</v>
          </cell>
          <cell r="L981">
            <v>-3.0171033922170106E-7</v>
          </cell>
          <cell r="M981">
            <v>-1.7012087461103812E-6</v>
          </cell>
          <cell r="N981">
            <v>-3.2640559507934076E-7</v>
          </cell>
          <cell r="O981">
            <v>-2.7196344807745997E-6</v>
          </cell>
        </row>
        <row r="982">
          <cell r="A982" t="str">
            <v>RHSA-WHSTG-ELCHP</v>
          </cell>
          <cell r="B982" t="str">
            <v>VAR_fout</v>
          </cell>
          <cell r="C982" t="str">
            <v>RHSA-WHAELCH</v>
          </cell>
          <cell r="D982">
            <v>6.2892159586984395E-8</v>
          </cell>
          <cell r="E982">
            <v>7.5459492212062704E-8</v>
          </cell>
          <cell r="F982">
            <v>0.88331920259522978</v>
          </cell>
          <cell r="G982">
            <v>1.2863308713766091</v>
          </cell>
          <cell r="H982">
            <v>2.2020718825841312</v>
          </cell>
          <cell r="I982">
            <v>2.5199209964360407</v>
          </cell>
          <cell r="J982">
            <v>2.5644527485000301</v>
          </cell>
          <cell r="K982">
            <v>2.4766783339259999</v>
          </cell>
          <cell r="L982">
            <v>2.5102552965082059</v>
          </cell>
          <cell r="M982">
            <v>2.7820752645224469</v>
          </cell>
          <cell r="N982">
            <v>2.498307844063941</v>
          </cell>
          <cell r="O982">
            <v>2.7309068199600617</v>
          </cell>
        </row>
        <row r="983">
          <cell r="A983" t="str">
            <v>RHSA-WHSTG-ELCHP</v>
          </cell>
          <cell r="B983" t="str">
            <v>VAR_fin</v>
          </cell>
          <cell r="C983" t="str">
            <v>RHSA-WHAELCH</v>
          </cell>
          <cell r="D983">
            <v>1.9188564340569779E-7</v>
          </cell>
          <cell r="E983">
            <v>9.517588271841511E-8</v>
          </cell>
          <cell r="F983">
            <v>0.8833514186704855</v>
          </cell>
          <cell r="G983">
            <v>1.2863816521102329</v>
          </cell>
          <cell r="H983">
            <v>2.2021454279716384</v>
          </cell>
          <cell r="I983">
            <v>2.5200148799104927</v>
          </cell>
          <cell r="J983">
            <v>2.5645463673153426</v>
          </cell>
          <cell r="K983">
            <v>2.4767705120643284</v>
          </cell>
          <cell r="L983">
            <v>2.5103583255423674</v>
          </cell>
          <cell r="M983">
            <v>2.7821859617989184</v>
          </cell>
          <cell r="N983">
            <v>2.4984118154394737</v>
          </cell>
          <cell r="O983">
            <v>2.731023382161422</v>
          </cell>
        </row>
        <row r="984">
          <cell r="A984" t="str">
            <v>RHSA-WHSTG-ELCHP</v>
          </cell>
          <cell r="B984" t="str">
            <v>VAR_ncap</v>
          </cell>
          <cell r="C984" t="str">
            <v>-</v>
          </cell>
          <cell r="D984">
            <v>1.95008322895548E-3</v>
          </cell>
          <cell r="E984">
            <v>5.5963641116225302E-2</v>
          </cell>
          <cell r="F984">
            <v>2.2744066586017998E-2</v>
          </cell>
          <cell r="G984">
            <v>4.6322905393271802E-2</v>
          </cell>
          <cell r="H984">
            <v>9.9281194474720794E-2</v>
          </cell>
          <cell r="I984">
            <v>0.102998976245168</v>
          </cell>
          <cell r="J984">
            <v>5.3671658540471602E-2</v>
          </cell>
          <cell r="K984">
            <v>0.100128217048906</v>
          </cell>
          <cell r="L984">
            <v>0.102511405853039</v>
          </cell>
          <cell r="M984">
            <v>8.2170530841108397E-2</v>
          </cell>
          <cell r="N984">
            <v>0.10060800461585399</v>
          </cell>
          <cell r="O984">
            <v>0.119578639951378</v>
          </cell>
        </row>
        <row r="985">
          <cell r="A985" t="str">
            <v>RHSA-WHSTG-ELCHP</v>
          </cell>
          <cell r="B985" t="str">
            <v>VAR_cap</v>
          </cell>
          <cell r="C985" t="str">
            <v>-</v>
          </cell>
          <cell r="D985">
            <v>1.9513227583585688E-3</v>
          </cell>
          <cell r="E985">
            <v>5.7911303961802989E-2</v>
          </cell>
          <cell r="F985">
            <v>8.0650927488503207E-2</v>
          </cell>
          <cell r="G985">
            <v>0.12696803636358828</v>
          </cell>
          <cell r="H985">
            <v>0.19749269545784887</v>
          </cell>
          <cell r="I985">
            <v>0.24454207012609905</v>
          </cell>
          <cell r="J985">
            <v>0.25593552432147343</v>
          </cell>
          <cell r="K985">
            <v>0.25674971899456772</v>
          </cell>
          <cell r="L985">
            <v>0.26494875183743855</v>
          </cell>
          <cell r="M985">
            <v>0.28473133135719525</v>
          </cell>
          <cell r="N985">
            <v>0.27041104560198054</v>
          </cell>
          <cell r="O985">
            <v>0.30227010099799462</v>
          </cell>
        </row>
        <row r="986">
          <cell r="A986" t="str">
            <v>ITOT-SWHSTG-ELCHP</v>
          </cell>
          <cell r="B986" t="str">
            <v>VAR_fout</v>
          </cell>
          <cell r="C986" t="str">
            <v>ITOT-SWHAELCH</v>
          </cell>
          <cell r="D986">
            <v>2.0224330383794868E-5</v>
          </cell>
          <cell r="E986">
            <v>7.3426703204857852E-6</v>
          </cell>
          <cell r="F986">
            <v>7.5612984775922699E-4</v>
          </cell>
          <cell r="G986">
            <v>3.0295752341419059E-4</v>
          </cell>
          <cell r="H986">
            <v>2.4957864867599175E-4</v>
          </cell>
          <cell r="I986">
            <v>1.1596018753475034E-2</v>
          </cell>
          <cell r="J986">
            <v>3.8306527263958258E-2</v>
          </cell>
          <cell r="K986">
            <v>3.2179689733073218E-3</v>
          </cell>
          <cell r="L986">
            <v>0.76582436291209077</v>
          </cell>
          <cell r="M986">
            <v>1.1772600403129508E-2</v>
          </cell>
          <cell r="N986">
            <v>0.74007777828267873</v>
          </cell>
          <cell r="O986">
            <v>1.3469321133972814</v>
          </cell>
        </row>
        <row r="987">
          <cell r="A987" t="str">
            <v>ITOT-SWHSTG-ELCHP</v>
          </cell>
          <cell r="B987" t="str">
            <v>VAR_fin</v>
          </cell>
          <cell r="C987" t="str">
            <v>ITOT-SWHAELCH</v>
          </cell>
          <cell r="D987">
            <v>2.8438074965621561E-5</v>
          </cell>
          <cell r="E987">
            <v>6.2243393274809028E-6</v>
          </cell>
          <cell r="F987">
            <v>9.8642232473153835E-4</v>
          </cell>
          <cell r="G987">
            <v>3.9178155626422425E-4</v>
          </cell>
          <cell r="H987">
            <v>3.177979551273002E-4</v>
          </cell>
          <cell r="I987">
            <v>1.3662477881556279E-2</v>
          </cell>
          <cell r="J987">
            <v>4.3798951830439962E-2</v>
          </cell>
          <cell r="K987">
            <v>3.6029894845505325E-3</v>
          </cell>
          <cell r="L987">
            <v>0.85097163229575079</v>
          </cell>
          <cell r="M987">
            <v>1.3118524259364934E-2</v>
          </cell>
          <cell r="N987">
            <v>0.82236925467931166</v>
          </cell>
          <cell r="O987">
            <v>1.4966581661016198</v>
          </cell>
        </row>
        <row r="988">
          <cell r="A988" t="str">
            <v>ITOT-SWHSTG-ELCHP</v>
          </cell>
          <cell r="B988" t="str">
            <v>VAR_ncap</v>
          </cell>
          <cell r="C988" t="str">
            <v>-</v>
          </cell>
          <cell r="D988">
            <v>7.7490871053684301E-3</v>
          </cell>
          <cell r="E988">
            <v>1.02080317822502E-2</v>
          </cell>
          <cell r="F988">
            <v>2.8104384021284502E-2</v>
          </cell>
          <cell r="G988">
            <v>3.1169726258826101E-2</v>
          </cell>
          <cell r="H988">
            <v>4.4972132350892799E-2</v>
          </cell>
          <cell r="I988">
            <v>6.3699337546024901E-2</v>
          </cell>
          <cell r="J988">
            <v>6.0539952193344397E-2</v>
          </cell>
          <cell r="K988">
            <v>4.7857931312748701E-2</v>
          </cell>
          <cell r="L988">
            <v>6.1755921084932101E-2</v>
          </cell>
          <cell r="M988">
            <v>6.0847980258475098E-2</v>
          </cell>
          <cell r="N988">
            <v>5.8155177227826302E-2</v>
          </cell>
          <cell r="O988">
            <v>5.02158593941259E-2</v>
          </cell>
        </row>
        <row r="989">
          <cell r="A989" t="str">
            <v>ITOT-SWHSTG-ELCHP</v>
          </cell>
          <cell r="B989" t="str">
            <v>VAR_cap</v>
          </cell>
          <cell r="C989" t="str">
            <v>-</v>
          </cell>
          <cell r="D989">
            <v>7.7490871053684301E-3</v>
          </cell>
          <cell r="E989">
            <v>1.7933593100201109E-2</v>
          </cell>
          <cell r="F989">
            <v>4.6035142410604683E-2</v>
          </cell>
          <cell r="G989">
            <v>7.7207819290717086E-2</v>
          </cell>
          <cell r="H989">
            <v>0.11144369336626325</v>
          </cell>
          <cell r="I989">
            <v>0.13979046367874676</v>
          </cell>
          <cell r="J989">
            <v>0.16919528770816078</v>
          </cell>
          <cell r="K989">
            <v>0.17204373533956036</v>
          </cell>
          <cell r="L989">
            <v>0.17184226900133756</v>
          </cell>
          <cell r="M989">
            <v>0.17038069890557908</v>
          </cell>
          <cell r="N989">
            <v>0.16954527296547467</v>
          </cell>
          <cell r="O989">
            <v>0.16914209635108485</v>
          </cell>
        </row>
        <row r="990">
          <cell r="A990" t="str">
            <v>D-RHNS_LTH_CHPWOD</v>
          </cell>
          <cell r="B990" t="str">
            <v>VAR_fout</v>
          </cell>
          <cell r="C990" t="str">
            <v>RHNS_LTH_CHPWOD_ON</v>
          </cell>
          <cell r="D990">
            <v>3.8372671493515414E-6</v>
          </cell>
          <cell r="E990">
            <v>5.5055154664325696E-6</v>
          </cell>
          <cell r="F990">
            <v>1.8534142558226855E-6</v>
          </cell>
          <cell r="G990">
            <v>3.0526726456254729E-4</v>
          </cell>
          <cell r="H990">
            <v>4.8339877269682136E-4</v>
          </cell>
          <cell r="I990">
            <v>1.0929355939181644E-3</v>
          </cell>
          <cell r="J990">
            <v>7.7897551777751184E-4</v>
          </cell>
          <cell r="K990">
            <v>1.4907014032517682E-3</v>
          </cell>
          <cell r="L990">
            <v>9.5248524175404635E-4</v>
          </cell>
          <cell r="M990">
            <v>9.3973490332054587E-4</v>
          </cell>
          <cell r="N990">
            <v>5.0100971438902793E-4</v>
          </cell>
          <cell r="O990">
            <v>1.4418755810748003E-3</v>
          </cell>
        </row>
        <row r="991">
          <cell r="A991" t="str">
            <v>D-RHNS_LTH_CHPWOD</v>
          </cell>
          <cell r="B991" t="str">
            <v>VAR_fout</v>
          </cell>
          <cell r="C991" t="str">
            <v>RHSA_LTH</v>
          </cell>
          <cell r="D991">
            <v>3.0376745108573839E-6</v>
          </cell>
          <cell r="E991">
            <v>8.3550634717891992E-6</v>
          </cell>
          <cell r="F991">
            <v>5.0432456683698505E-6</v>
          </cell>
          <cell r="G991">
            <v>5.2544209770302063E-6</v>
          </cell>
          <cell r="H991">
            <v>2.7724823506830799E-5</v>
          </cell>
          <cell r="I991">
            <v>5.1338743246062178E-6</v>
          </cell>
          <cell r="J991">
            <v>3.0246597560961279E-5</v>
          </cell>
          <cell r="K991">
            <v>1.4801727133837892E-5</v>
          </cell>
          <cell r="L991">
            <v>4.732881760078514E-6</v>
          </cell>
          <cell r="M991">
            <v>1.4200163013352259E-5</v>
          </cell>
          <cell r="N991">
            <v>5.655958546216654E-6</v>
          </cell>
          <cell r="O991">
            <v>1.4258601987459831E-5</v>
          </cell>
        </row>
        <row r="992">
          <cell r="A992" t="str">
            <v>D-RHNS_LTH_CHPWOD</v>
          </cell>
          <cell r="B992" t="str">
            <v>VAR_fout</v>
          </cell>
          <cell r="C992" t="str">
            <v>LTH</v>
          </cell>
          <cell r="I992">
            <v>1.5648378552137103E-6</v>
          </cell>
          <cell r="J992">
            <v>7.0016757922836655E-7</v>
          </cell>
          <cell r="K992">
            <v>1.8038374063832516E-6</v>
          </cell>
          <cell r="L992">
            <v>1.1782108410925579E-6</v>
          </cell>
          <cell r="M992">
            <v>1.6965489629519584E-6</v>
          </cell>
          <cell r="N992">
            <v>5.3998800228149616E-7</v>
          </cell>
          <cell r="O992">
            <v>4.1515406736205436E-6</v>
          </cell>
        </row>
        <row r="993">
          <cell r="A993" t="str">
            <v>D-RHNS_LTH_CHPWOD</v>
          </cell>
          <cell r="B993" t="str">
            <v>VAR_fin</v>
          </cell>
          <cell r="C993" t="str">
            <v>RHNS_LTH_CHPWOD</v>
          </cell>
          <cell r="D993">
            <v>6.8749416602089274E-6</v>
          </cell>
          <cell r="E993">
            <v>1.4036900400069424E-5</v>
          </cell>
          <cell r="F993">
            <v>7.1792365743435808E-6</v>
          </cell>
          <cell r="G993">
            <v>3.1075762341111932E-4</v>
          </cell>
          <cell r="H993">
            <v>5.1166443831122705E-4</v>
          </cell>
          <cell r="I993">
            <v>1.1007368635127775E-3</v>
          </cell>
          <cell r="J993">
            <v>8.1068090184499423E-4</v>
          </cell>
          <cell r="K993">
            <v>1.5083047377793914E-3</v>
          </cell>
          <cell r="L993">
            <v>9.5939588552158156E-4</v>
          </cell>
          <cell r="M993">
            <v>9.5662232049219047E-4</v>
          </cell>
          <cell r="N993">
            <v>5.0817687912501958E-4</v>
          </cell>
          <cell r="O993">
            <v>1.4608187116268133E-3</v>
          </cell>
        </row>
        <row r="994">
          <cell r="A994" t="str">
            <v>D-SBIO</v>
          </cell>
          <cell r="B994" t="str">
            <v>VAR_fout</v>
          </cell>
          <cell r="C994" t="str">
            <v>SBIO</v>
          </cell>
          <cell r="D994">
            <v>4.0476713100298731</v>
          </cell>
          <cell r="E994">
            <v>4.5851615399802945</v>
          </cell>
          <cell r="F994">
            <v>5.3456136646516921</v>
          </cell>
          <cell r="G994">
            <v>5.6414513571421763</v>
          </cell>
          <cell r="H994">
            <v>8.5224984641720649</v>
          </cell>
          <cell r="I994">
            <v>9.342024780642781</v>
          </cell>
          <cell r="J994">
            <v>9.3420238411482028</v>
          </cell>
          <cell r="K994">
            <v>9.3420268694998807</v>
          </cell>
          <cell r="L994">
            <v>9.359130537841077</v>
          </cell>
          <cell r="M994">
            <v>9.3591328956384459</v>
          </cell>
          <cell r="N994">
            <v>9.8194113149721876</v>
          </cell>
          <cell r="O994">
            <v>9.8194463752033201</v>
          </cell>
        </row>
        <row r="995">
          <cell r="A995" t="str">
            <v>D-SBIO</v>
          </cell>
          <cell r="B995" t="str">
            <v>VAR_fin</v>
          </cell>
          <cell r="C995" t="str">
            <v>BIO</v>
          </cell>
          <cell r="D995">
            <v>4.0476713100298731</v>
          </cell>
          <cell r="E995">
            <v>4.5851615399802945</v>
          </cell>
          <cell r="F995">
            <v>5.3456136646516921</v>
          </cell>
          <cell r="G995">
            <v>5.6414513571421763</v>
          </cell>
          <cell r="H995">
            <v>8.5224984641720649</v>
          </cell>
          <cell r="I995">
            <v>9.342024780642781</v>
          </cell>
          <cell r="J995">
            <v>9.3420238411482028</v>
          </cell>
          <cell r="K995">
            <v>9.3420268694998807</v>
          </cell>
          <cell r="L995">
            <v>9.359130537841077</v>
          </cell>
          <cell r="M995">
            <v>9.3591328956384459</v>
          </cell>
          <cell r="N995">
            <v>9.8194113149721876</v>
          </cell>
          <cell r="O995">
            <v>9.8194463752033201</v>
          </cell>
        </row>
        <row r="996">
          <cell r="A996" t="str">
            <v>RHEM-SHDEM</v>
          </cell>
          <cell r="B996" t="str">
            <v>VAR_fout</v>
          </cell>
          <cell r="C996" t="str">
            <v>RHEM-SHD</v>
          </cell>
          <cell r="D996">
            <v>66.986774791699034</v>
          </cell>
          <cell r="E996">
            <v>66.832236554610816</v>
          </cell>
          <cell r="F996">
            <v>66.89351301888513</v>
          </cell>
          <cell r="G996">
            <v>65.75912460796016</v>
          </cell>
          <cell r="H996">
            <v>65.029824014067131</v>
          </cell>
          <cell r="I996">
            <v>64.496684553178937</v>
          </cell>
          <cell r="J996">
            <v>63.191765114852537</v>
          </cell>
          <cell r="K996">
            <v>62.757584661612597</v>
          </cell>
          <cell r="L996">
            <v>60.714862081499298</v>
          </cell>
          <cell r="M996">
            <v>58.670602785372012</v>
          </cell>
          <cell r="N996">
            <v>58.688826299205019</v>
          </cell>
          <cell r="O996">
            <v>49.554861160532084</v>
          </cell>
        </row>
        <row r="997">
          <cell r="A997" t="str">
            <v>RHEM-SHDEM</v>
          </cell>
          <cell r="B997" t="str">
            <v>VAR_fin</v>
          </cell>
          <cell r="C997" t="str">
            <v>RHEM-SHNST</v>
          </cell>
          <cell r="D997">
            <v>4.9854845589343069E-3</v>
          </cell>
          <cell r="E997">
            <v>8.0235577282915688E-6</v>
          </cell>
          <cell r="F997">
            <v>7.1198596979903377E-4</v>
          </cell>
          <cell r="G997">
            <v>2.8382580314492814E-4</v>
          </cell>
          <cell r="H997">
            <v>1.6296286652289847E-3</v>
          </cell>
          <cell r="I997">
            <v>3.0695746625193183E-3</v>
          </cell>
          <cell r="J997">
            <v>1.486523971037871E-3</v>
          </cell>
          <cell r="K997">
            <v>4.6916216963452584E-3</v>
          </cell>
          <cell r="L997">
            <v>1.5916457221446404E-4</v>
          </cell>
          <cell r="M997">
            <v>3.893406441548041E-4</v>
          </cell>
          <cell r="N997">
            <v>2.2026117123824605E-4</v>
          </cell>
          <cell r="O997">
            <v>3.7498269588038251E-2</v>
          </cell>
        </row>
        <row r="998">
          <cell r="A998" t="str">
            <v>RHEM-SHDEM</v>
          </cell>
          <cell r="B998" t="str">
            <v>VAR_fin</v>
          </cell>
          <cell r="C998" t="str">
            <v>RHEM-SHPLT</v>
          </cell>
          <cell r="D998">
            <v>1.3985463968254028</v>
          </cell>
          <cell r="E998">
            <v>1.6077831964324436</v>
          </cell>
          <cell r="F998">
            <v>1.6072044235636835</v>
          </cell>
          <cell r="G998">
            <v>1.6075256997425011</v>
          </cell>
          <cell r="H998">
            <v>1.606137575289633</v>
          </cell>
          <cell r="I998">
            <v>1.6047136651631171</v>
          </cell>
          <cell r="J998">
            <v>1.6064816566517299</v>
          </cell>
          <cell r="K998">
            <v>1.6040956161987325</v>
          </cell>
          <cell r="L998">
            <v>1.6076716474140051</v>
          </cell>
          <cell r="M998">
            <v>1.6074673198727583</v>
          </cell>
          <cell r="N998">
            <v>1.6076311175328601</v>
          </cell>
          <cell r="O998">
            <v>1.5530324883550437</v>
          </cell>
        </row>
        <row r="999">
          <cell r="A999" t="str">
            <v>RHEM-SHDEM</v>
          </cell>
          <cell r="B999" t="str">
            <v>VAR_fin</v>
          </cell>
          <cell r="C999" t="str">
            <v>RHEM-SHNGAH</v>
          </cell>
          <cell r="D999">
            <v>6.0211733280826525E-3</v>
          </cell>
          <cell r="E999">
            <v>7.7003511076590338E-6</v>
          </cell>
          <cell r="F999">
            <v>1.4625553352710097E-3</v>
          </cell>
          <cell r="G999">
            <v>1.0387556783465659E-3</v>
          </cell>
          <cell r="H999">
            <v>9.6715504088199494E-3</v>
          </cell>
          <cell r="I999">
            <v>3.0175102061229016</v>
          </cell>
          <cell r="J999">
            <v>3.0344045792074628</v>
          </cell>
          <cell r="K999">
            <v>3.0308161487976415</v>
          </cell>
          <cell r="L999">
            <v>3.0357849452887398</v>
          </cell>
          <cell r="M999">
            <v>3.0355694546508394</v>
          </cell>
          <cell r="N999">
            <v>3.0357420225286127</v>
          </cell>
          <cell r="O999">
            <v>2.9552775680785626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RHEM-SHLTHC-WOD</v>
          </cell>
          <cell r="D1000">
            <v>2.7617908692378155E-3</v>
          </cell>
          <cell r="E1000">
            <v>6.1918165717145373E-6</v>
          </cell>
          <cell r="G1000">
            <v>7.0694430965493303E-4</v>
          </cell>
          <cell r="H1000">
            <v>3.5044675105070588E-3</v>
          </cell>
          <cell r="I1000">
            <v>0.15631749769587172</v>
          </cell>
          <cell r="J1000">
            <v>0.28814257502530621</v>
          </cell>
          <cell r="K1000">
            <v>0.29007356572508525</v>
          </cell>
          <cell r="L1000">
            <v>0.28415718599415307</v>
          </cell>
          <cell r="M1000">
            <v>0.14568439179011544</v>
          </cell>
          <cell r="N1000">
            <v>9.9519655491073236E-2</v>
          </cell>
          <cell r="O1000">
            <v>6.370260185126829E-2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RHEM-SHSOL</v>
          </cell>
          <cell r="D1001">
            <v>0.40620960736005324</v>
          </cell>
          <cell r="E1001">
            <v>0.47087931262931004</v>
          </cell>
          <cell r="F1001">
            <v>0.47005753184591054</v>
          </cell>
          <cell r="G1001">
            <v>0.47055612268832969</v>
          </cell>
          <cell r="H1001">
            <v>0.4795846257810264</v>
          </cell>
          <cell r="I1001">
            <v>1.3827911684764171</v>
          </cell>
          <cell r="J1001">
            <v>1.5472804914863447</v>
          </cell>
          <cell r="K1001">
            <v>1.562948450009066</v>
          </cell>
          <cell r="L1001">
            <v>1.334222880192468</v>
          </cell>
          <cell r="M1001">
            <v>0.44514039974631531</v>
          </cell>
          <cell r="N1001">
            <v>1.3512800298582126</v>
          </cell>
          <cell r="O1001">
            <v>0.30037232803336639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RHEM-SHLTHD</v>
          </cell>
          <cell r="D1002">
            <v>2.0916794363522677</v>
          </cell>
          <cell r="E1002">
            <v>3.7887077105157152</v>
          </cell>
          <cell r="F1002">
            <v>3.8490147763135014</v>
          </cell>
          <cell r="G1002">
            <v>3.1964069405481652</v>
          </cell>
          <cell r="H1002">
            <v>3.0067467387494178</v>
          </cell>
          <cell r="I1002">
            <v>2.8073052278747839</v>
          </cell>
          <cell r="J1002">
            <v>3.5942100004051021</v>
          </cell>
          <cell r="K1002">
            <v>3.5620707329240648</v>
          </cell>
          <cell r="L1002">
            <v>3.4300269042792206</v>
          </cell>
          <cell r="M1002">
            <v>2.9516527162715822</v>
          </cell>
          <cell r="N1002">
            <v>3.4227777944572235</v>
          </cell>
          <cell r="O1002">
            <v>2.2046423315263439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RHEM-SHNGA</v>
          </cell>
          <cell r="D1003">
            <v>18.97611281875588</v>
          </cell>
          <cell r="E1003">
            <v>18.893998962414798</v>
          </cell>
          <cell r="F1003">
            <v>19.290083813626516</v>
          </cell>
          <cell r="G1003">
            <v>19.290433567102539</v>
          </cell>
          <cell r="H1003">
            <v>18.082031286958415</v>
          </cell>
          <cell r="I1003">
            <v>12.926076038660492</v>
          </cell>
          <cell r="J1003">
            <v>6.9748784772848644</v>
          </cell>
          <cell r="K1003">
            <v>5.3464857983170671</v>
          </cell>
          <cell r="L1003">
            <v>5.0311936690317101</v>
          </cell>
          <cell r="M1003">
            <v>5.0140313907303433</v>
          </cell>
          <cell r="N1003">
            <v>5.0142029949562428</v>
          </cell>
          <cell r="O1003">
            <v>4.1331844463874496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RHEM-SHELCB</v>
          </cell>
          <cell r="D1004">
            <v>4.6127942797529746</v>
          </cell>
          <cell r="E1004">
            <v>3.7590994016557726</v>
          </cell>
          <cell r="F1004">
            <v>3.1878848430275584</v>
          </cell>
          <cell r="G1004">
            <v>2.5051654419030021</v>
          </cell>
          <cell r="H1004">
            <v>1.5615639296511925</v>
          </cell>
          <cell r="I1004">
            <v>0.98206937200474009</v>
          </cell>
          <cell r="J1004">
            <v>0.65731892948541615</v>
          </cell>
          <cell r="K1004">
            <v>1.8982566711341951</v>
          </cell>
          <cell r="L1004">
            <v>1.8297376312521674</v>
          </cell>
          <cell r="M1004">
            <v>1.1855823181410863</v>
          </cell>
          <cell r="N1004">
            <v>1.7582482999300102</v>
          </cell>
          <cell r="O1004">
            <v>0.30707691108406338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RHEM-SHELCH</v>
          </cell>
          <cell r="D1005">
            <v>9.8821370493671097</v>
          </cell>
          <cell r="E1005">
            <v>11.655180190254731</v>
          </cell>
          <cell r="F1005">
            <v>11.716141324278192</v>
          </cell>
          <cell r="G1005">
            <v>17.13469541528152</v>
          </cell>
          <cell r="H1005">
            <v>25.771005202302987</v>
          </cell>
          <cell r="I1005">
            <v>29.706283327077546</v>
          </cell>
          <cell r="J1005">
            <v>33.731834033370838</v>
          </cell>
          <cell r="K1005">
            <v>33.72652398970574</v>
          </cell>
          <cell r="L1005">
            <v>33.733511358040708</v>
          </cell>
          <cell r="M1005">
            <v>33.733254588141051</v>
          </cell>
          <cell r="N1005">
            <v>33.733461717344291</v>
          </cell>
          <cell r="O1005">
            <v>33.585750472294627</v>
          </cell>
        </row>
        <row r="1006">
          <cell r="A1006" t="str">
            <v>RHEM-SHDEM</v>
          </cell>
          <cell r="B1006" t="str">
            <v>VAR_fin</v>
          </cell>
          <cell r="C1006" t="str">
            <v>RHEM-SHLFO</v>
          </cell>
          <cell r="D1006">
            <v>23.412414867281317</v>
          </cell>
          <cell r="E1006">
            <v>18.581850436792532</v>
          </cell>
          <cell r="F1006">
            <v>20.600600222629566</v>
          </cell>
          <cell r="G1006">
            <v>15.459399537833487</v>
          </cell>
          <cell r="H1006">
            <v>6.0691637641793612</v>
          </cell>
          <cell r="I1006">
            <v>6.7515502950617088E-3</v>
          </cell>
          <cell r="J1006">
            <v>3.2034761298382038E-3</v>
          </cell>
          <cell r="K1006">
            <v>8.2548777314736532E-3</v>
          </cell>
          <cell r="L1006">
            <v>5.1975153113355656E-4</v>
          </cell>
          <cell r="M1006">
            <v>7.8176215183368774E-4</v>
          </cell>
          <cell r="N1006">
            <v>5.471151690838315E-4</v>
          </cell>
          <cell r="O1006">
            <v>5.9890345287102388E-2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RHEM-SHCON</v>
          </cell>
          <cell r="D1007">
            <v>1.4007959305943891</v>
          </cell>
          <cell r="E1007">
            <v>2.889530140814919</v>
          </cell>
          <cell r="F1007">
            <v>2.8893938701168871</v>
          </cell>
          <cell r="G1007">
            <v>2.8894004265403517</v>
          </cell>
          <cell r="H1007">
            <v>5.725384394376376</v>
          </cell>
          <cell r="I1007">
            <v>9.372428127568849</v>
          </cell>
          <cell r="J1007">
            <v>9.3725358768555225</v>
          </cell>
          <cell r="K1007">
            <v>9.3724388722516299</v>
          </cell>
          <cell r="L1007">
            <v>9.3728122061088008</v>
          </cell>
          <cell r="M1007">
            <v>9.3728032790181555</v>
          </cell>
          <cell r="N1007">
            <v>7.4546486899555484</v>
          </cell>
          <cell r="O1007">
            <v>3.3304571416113258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RHEM-SHWOD</v>
          </cell>
          <cell r="D1008">
            <v>4.7287835990946485</v>
          </cell>
          <cell r="E1008">
            <v>5.1852694428876873</v>
          </cell>
          <cell r="F1008">
            <v>2.9982833890607914</v>
          </cell>
          <cell r="G1008">
            <v>2.9192187895131565</v>
          </cell>
          <cell r="H1008">
            <v>2.4322677396737564</v>
          </cell>
          <cell r="I1008">
            <v>2.4044536872254256</v>
          </cell>
          <cell r="J1008">
            <v>2.3801338725750636</v>
          </cell>
          <cell r="K1008">
            <v>2.351110498412861</v>
          </cell>
          <cell r="L1008">
            <v>1.0538739789290783</v>
          </cell>
          <cell r="M1008">
            <v>1.0422227579551309</v>
          </cell>
          <cell r="N1008">
            <v>1.0310564027743612</v>
          </cell>
          <cell r="O1008">
            <v>0.75001214893637136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RHEM-SHLTHC-NGA</v>
          </cell>
          <cell r="D1009">
            <v>6.3673644700754539E-2</v>
          </cell>
          <cell r="E1009">
            <v>8.050875861632351E-5</v>
          </cell>
          <cell r="F1009">
            <v>0.2828563190523577</v>
          </cell>
          <cell r="G1009">
            <v>0.28439908396208474</v>
          </cell>
          <cell r="H1009">
            <v>0.28127521801321842</v>
          </cell>
          <cell r="I1009">
            <v>0.12704993968601858</v>
          </cell>
          <cell r="L1009">
            <v>1.2953741435971593E-3</v>
          </cell>
          <cell r="M1009">
            <v>0.13624155530688903</v>
          </cell>
          <cell r="N1009">
            <v>0.1795921921266487</v>
          </cell>
          <cell r="O1009">
            <v>0.27419191926613307</v>
          </cell>
        </row>
        <row r="1010">
          <cell r="A1010" t="str">
            <v>ITOT-SWHH2BR</v>
          </cell>
          <cell r="B1010" t="str">
            <v>VAR_fout</v>
          </cell>
          <cell r="C1010" t="str">
            <v>ITOT-SWH</v>
          </cell>
          <cell r="H1010">
            <v>8.5971741010222313</v>
          </cell>
          <cell r="I1010">
            <v>8.5973359511557508</v>
          </cell>
          <cell r="J1010">
            <v>8.5973371357855868</v>
          </cell>
          <cell r="K1010">
            <v>9.2665745688493697</v>
          </cell>
          <cell r="L1010">
            <v>11.353850516632502</v>
          </cell>
          <cell r="M1010">
            <v>12.230302062596504</v>
          </cell>
          <cell r="N1010">
            <v>12.230281118694208</v>
          </cell>
          <cell r="O1010">
            <v>12.230286813677848</v>
          </cell>
        </row>
        <row r="1011">
          <cell r="A1011" t="str">
            <v>ITOT-SWHH2BR</v>
          </cell>
          <cell r="B1011" t="str">
            <v>VAR_fin</v>
          </cell>
          <cell r="C1011" t="str">
            <v>IH2</v>
          </cell>
          <cell r="H1011">
            <v>10.656356271095586</v>
          </cell>
          <cell r="I1011">
            <v>10.633339144910758</v>
          </cell>
          <cell r="J1011">
            <v>10.61022381484179</v>
          </cell>
          <cell r="K1011">
            <v>11.411341034134836</v>
          </cell>
          <cell r="L1011">
            <v>13.975657594055736</v>
          </cell>
          <cell r="M1011">
            <v>15.047971662958364</v>
          </cell>
          <cell r="N1011">
            <v>15.041425751307015</v>
          </cell>
          <cell r="O1011">
            <v>15.034918257446964</v>
          </cell>
        </row>
        <row r="1012">
          <cell r="A1012" t="str">
            <v>ITOT-SWHH2BR</v>
          </cell>
          <cell r="B1012" t="str">
            <v>VAR_ncap</v>
          </cell>
          <cell r="C1012" t="str">
            <v>-</v>
          </cell>
          <cell r="H1012">
            <v>0.89204908733684196</v>
          </cell>
          <cell r="I1012">
            <v>4.8341933678864102E-6</v>
          </cell>
          <cell r="J1012">
            <v>6.7679689898612397E-6</v>
          </cell>
          <cell r="K1012">
            <v>0.77706124080642602</v>
          </cell>
          <cell r="L1012">
            <v>0.22415470342132901</v>
          </cell>
          <cell r="M1012">
            <v>7.0362477283487407E-2</v>
          </cell>
          <cell r="N1012">
            <v>0.71846594069186798</v>
          </cell>
          <cell r="O1012">
            <v>0.27411373984598703</v>
          </cell>
        </row>
        <row r="1013">
          <cell r="A1013" t="str">
            <v>ITOT-SWHH2BR</v>
          </cell>
          <cell r="B1013" t="str">
            <v>VAR_cap</v>
          </cell>
          <cell r="C1013" t="str">
            <v>-</v>
          </cell>
          <cell r="H1013">
            <v>0.89204908733684196</v>
          </cell>
          <cell r="I1013">
            <v>0.74307717167759302</v>
          </cell>
          <cell r="J1013">
            <v>0.73966838532265899</v>
          </cell>
          <cell r="K1013">
            <v>0.77706840519710785</v>
          </cell>
          <cell r="L1013">
            <v>1.0012182958480862</v>
          </cell>
          <cell r="M1013">
            <v>1.0715689671253323</v>
          </cell>
          <cell r="N1013">
            <v>1.0795436779334835</v>
          </cell>
          <cell r="O1013">
            <v>1.0629316899784762</v>
          </cell>
        </row>
        <row r="1014">
          <cell r="A1014" t="str">
            <v>RHNS-SHSTG-ELC</v>
          </cell>
          <cell r="B1014" t="str">
            <v>VAR_fout</v>
          </cell>
          <cell r="C1014" t="str">
            <v>RHNS-SHAELCB</v>
          </cell>
          <cell r="E1014">
            <v>2.9474747884836901E-8</v>
          </cell>
          <cell r="F1014">
            <v>8.0675071842661161E-3</v>
          </cell>
          <cell r="G1014">
            <v>5.2771515127349597E-5</v>
          </cell>
          <cell r="H1014">
            <v>2.0653238272455942E-5</v>
          </cell>
          <cell r="I1014">
            <v>9.6367503295937848E-6</v>
          </cell>
          <cell r="J1014">
            <v>8.4141907260625575E-3</v>
          </cell>
          <cell r="K1014">
            <v>9.856549969292399E-3</v>
          </cell>
          <cell r="L1014">
            <v>1.1891111411791021E-3</v>
          </cell>
          <cell r="M1014">
            <v>4.3807102813400272E-5</v>
          </cell>
          <cell r="N1014">
            <v>3.8891872439306336E-5</v>
          </cell>
          <cell r="O1014">
            <v>8.4686376060281936E-5</v>
          </cell>
        </row>
        <row r="1015">
          <cell r="A1015" t="str">
            <v>RHNS-SHSTG-ELC</v>
          </cell>
          <cell r="B1015" t="str">
            <v>VAR_fin</v>
          </cell>
          <cell r="C1015" t="str">
            <v>RHNS-SHAELCB</v>
          </cell>
          <cell r="E1015">
            <v>5.0669553473338802E-8</v>
          </cell>
          <cell r="F1015">
            <v>8.067487059022882E-3</v>
          </cell>
          <cell r="G1015">
            <v>5.2339553063948759E-5</v>
          </cell>
          <cell r="H1015">
            <v>2.0629393315270315E-5</v>
          </cell>
          <cell r="I1015">
            <v>9.5597165977181112E-6</v>
          </cell>
          <cell r="J1015">
            <v>8.4145773913854721E-3</v>
          </cell>
          <cell r="K1015">
            <v>9.8570188861876375E-3</v>
          </cell>
          <cell r="L1015">
            <v>1.1890383017079112E-3</v>
          </cell>
          <cell r="M1015">
            <v>4.3931657484498096E-5</v>
          </cell>
          <cell r="N1015">
            <v>3.9086001716613083E-5</v>
          </cell>
          <cell r="O1015">
            <v>8.4774285466143181E-5</v>
          </cell>
        </row>
        <row r="1016">
          <cell r="A1016" t="str">
            <v>RHNS-SHSTG-ELC</v>
          </cell>
          <cell r="B1016" t="str">
            <v>VAR_ncap</v>
          </cell>
          <cell r="C1016" t="str">
            <v>-</v>
          </cell>
          <cell r="D1016">
            <v>2.9141293382240202E-5</v>
          </cell>
          <cell r="E1016">
            <v>9.2180964643151595E-4</v>
          </cell>
          <cell r="F1016">
            <v>7.3193595175858497E-6</v>
          </cell>
          <cell r="G1016">
            <v>2.7454559128053801E-6</v>
          </cell>
          <cell r="H1016">
            <v>3.6649333137738898E-6</v>
          </cell>
          <cell r="I1016">
            <v>2.3182322671787298E-6</v>
          </cell>
          <cell r="J1016">
            <v>1.0467875630105999E-3</v>
          </cell>
          <cell r="K1016">
            <v>2.4223382500777801E-5</v>
          </cell>
          <cell r="L1016">
            <v>1.8188980705696E-5</v>
          </cell>
          <cell r="M1016">
            <v>8.4284414908873001E-6</v>
          </cell>
          <cell r="N1016">
            <v>7.4401141089319201E-6</v>
          </cell>
          <cell r="O1016">
            <v>1.9309189043010102E-5</v>
          </cell>
        </row>
        <row r="1017">
          <cell r="A1017" t="str">
            <v>RHNS-SHSTG-ELC</v>
          </cell>
          <cell r="B1017" t="str">
            <v>VAR_cap</v>
          </cell>
          <cell r="C1017" t="str">
            <v>-</v>
          </cell>
          <cell r="D1017">
            <v>2.9141293382240202E-5</v>
          </cell>
          <cell r="E1017">
            <v>9.4999444664434912E-4</v>
          </cell>
          <cell r="F1017">
            <v>9.5454614535205582E-4</v>
          </cell>
          <cell r="G1017">
            <v>1.7641989879497045E-5</v>
          </cell>
          <cell r="H1017">
            <v>7.4379854101170066E-6</v>
          </cell>
          <cell r="I1017">
            <v>2.8448382581546698E-6</v>
          </cell>
          <cell r="J1017">
            <v>1.0479338192192482E-3</v>
          </cell>
          <cell r="K1017">
            <v>1.0477183015301522E-3</v>
          </cell>
          <cell r="L1017">
            <v>1.55500528706807E-4</v>
          </cell>
          <cell r="M1017">
            <v>1.1817041168444303E-5</v>
          </cell>
          <cell r="N1017">
            <v>1.00227666448595E-5</v>
          </cell>
          <cell r="O1017">
            <v>2.3149415322093101E-5</v>
          </cell>
        </row>
        <row r="1018">
          <cell r="A1018" t="str">
            <v>RHES-SHCOABR</v>
          </cell>
          <cell r="B1018" t="str">
            <v>VAR_fout</v>
          </cell>
          <cell r="C1018" t="str">
            <v>CO2_R</v>
          </cell>
          <cell r="D1018">
            <v>9.2700421027491196</v>
          </cell>
          <cell r="E1018">
            <v>9.2700115012093907</v>
          </cell>
          <cell r="F1018">
            <v>5.92922387466506E-2</v>
          </cell>
          <cell r="G1018">
            <v>2.97028317390443E-2</v>
          </cell>
          <cell r="H1018">
            <v>1.14805047657335E-2</v>
          </cell>
        </row>
        <row r="1019">
          <cell r="A1019" t="str">
            <v>RHES-SHCOABR</v>
          </cell>
          <cell r="B1019" t="str">
            <v>VAR_fout</v>
          </cell>
          <cell r="C1019" t="str">
            <v>RHES-SHCOA</v>
          </cell>
          <cell r="D1019">
            <v>7.2000327011643619E-2</v>
          </cell>
          <cell r="E1019">
            <v>7.200008932978165E-2</v>
          </cell>
          <cell r="F1019">
            <v>4.6052224269243141E-4</v>
          </cell>
          <cell r="G1019">
            <v>2.3070160574015003E-4</v>
          </cell>
          <cell r="H1019">
            <v>8.9168969054241051E-5</v>
          </cell>
        </row>
        <row r="1020">
          <cell r="A1020" t="str">
            <v>RHES-SHCOABR</v>
          </cell>
          <cell r="B1020" t="str">
            <v>VAR_fin</v>
          </cell>
          <cell r="C1020" t="str">
            <v>RCOA</v>
          </cell>
          <cell r="D1020">
            <v>0.10000045418283839</v>
          </cell>
          <cell r="E1020">
            <v>0.10000012406914113</v>
          </cell>
          <cell r="F1020">
            <v>6.3961422596171033E-4</v>
          </cell>
          <cell r="G1020">
            <v>3.2041889686131936E-4</v>
          </cell>
          <cell r="H1020">
            <v>1.2384579035311263E-4</v>
          </cell>
        </row>
        <row r="1021">
          <cell r="A1021" t="str">
            <v>RHES-SHCOABR</v>
          </cell>
          <cell r="B1021" t="str">
            <v>VAR_cap</v>
          </cell>
          <cell r="C1021" t="str">
            <v>-</v>
          </cell>
          <cell r="D1021">
            <v>7.0000000000000001E-3</v>
          </cell>
          <cell r="E1021">
            <v>6.1693200347781542E-3</v>
          </cell>
          <cell r="F1021">
            <v>6.2307339619210519E-5</v>
          </cell>
          <cell r="G1021">
            <v>3.5454311435510061E-5</v>
          </cell>
          <cell r="H1021">
            <v>9.1823414605999697E-6</v>
          </cell>
        </row>
        <row r="1022">
          <cell r="A1022" t="str">
            <v>D-INGA</v>
          </cell>
          <cell r="B1022" t="str">
            <v>VAR_fout</v>
          </cell>
          <cell r="C1022" t="str">
            <v>CO2</v>
          </cell>
          <cell r="D1022">
            <v>2101.4645804790598</v>
          </cell>
          <cell r="E1022">
            <v>1692.0700782926201</v>
          </cell>
          <cell r="F1022">
            <v>1931.4801034704899</v>
          </cell>
          <cell r="G1022">
            <v>1282.62337831119</v>
          </cell>
          <cell r="H1022">
            <v>576.55424969419698</v>
          </cell>
          <cell r="I1022">
            <v>426.89484270097898</v>
          </cell>
          <cell r="J1022">
            <v>146.76590946184399</v>
          </cell>
          <cell r="K1022">
            <v>21.9525361052096</v>
          </cell>
          <cell r="L1022">
            <v>6.5778418537947498</v>
          </cell>
          <cell r="M1022">
            <v>1.0238048652354399</v>
          </cell>
          <cell r="N1022">
            <v>1.6002710441304799</v>
          </cell>
          <cell r="O1022">
            <v>3.4592281607044202E-3</v>
          </cell>
        </row>
        <row r="1023">
          <cell r="A1023" t="str">
            <v>D-INGA</v>
          </cell>
          <cell r="B1023" t="str">
            <v>VAR_fout</v>
          </cell>
          <cell r="C1023" t="str">
            <v>IH2</v>
          </cell>
          <cell r="H1023">
            <v>0.37818017680482369</v>
          </cell>
          <cell r="I1023">
            <v>0.22498099558812229</v>
          </cell>
          <cell r="J1023">
            <v>0.16521915480849422</v>
          </cell>
          <cell r="K1023">
            <v>9.6808559684461185E-2</v>
          </cell>
          <cell r="L1023">
            <v>8.8375116102091311E-2</v>
          </cell>
          <cell r="M1023">
            <v>8.5193024099997045E-2</v>
          </cell>
          <cell r="N1023">
            <v>8.5629757815352509E-2</v>
          </cell>
          <cell r="O1023">
            <v>3.8093032819062837E-2</v>
          </cell>
        </row>
        <row r="1024">
          <cell r="A1024" t="str">
            <v>D-INGA</v>
          </cell>
          <cell r="B1024" t="str">
            <v>VAR_fout</v>
          </cell>
          <cell r="C1024" t="str">
            <v>INGA</v>
          </cell>
          <cell r="D1024">
            <v>37.468038572644701</v>
          </cell>
          <cell r="E1024">
            <v>29.905730950064246</v>
          </cell>
          <cell r="F1024">
            <v>36.73936430318242</v>
          </cell>
          <cell r="G1024">
            <v>25.402583313306859</v>
          </cell>
          <cell r="H1024">
            <v>12.922291854864776</v>
          </cell>
          <cell r="I1024">
            <v>10.277668228133191</v>
          </cell>
          <cell r="J1024">
            <v>5.3268339810961587</v>
          </cell>
          <cell r="K1024">
            <v>3.1210922005770221</v>
          </cell>
          <cell r="L1024">
            <v>2.8493879289013386</v>
          </cell>
          <cell r="M1024">
            <v>2.7512330195791996</v>
          </cell>
          <cell r="N1024">
            <v>2.7614184389964542</v>
          </cell>
          <cell r="O1024">
            <v>2.733368264644684</v>
          </cell>
        </row>
        <row r="1025">
          <cell r="A1025" t="str">
            <v>D-INGA</v>
          </cell>
          <cell r="B1025" t="str">
            <v>VAR_fin</v>
          </cell>
          <cell r="C1025" t="str">
            <v>NGA</v>
          </cell>
          <cell r="D1025">
            <v>37.26001029218191</v>
          </cell>
          <cell r="E1025">
            <v>30.001242522918769</v>
          </cell>
          <cell r="F1025">
            <v>34.24610112536331</v>
          </cell>
          <cell r="G1025">
            <v>22.74154926083666</v>
          </cell>
          <cell r="H1025">
            <v>10.222593079684342</v>
          </cell>
          <cell r="I1025">
            <v>7.5690574946982192</v>
          </cell>
          <cell r="J1025">
            <v>2.6022324372667396</v>
          </cell>
          <cell r="K1025">
            <v>0.38922936356754534</v>
          </cell>
          <cell r="L1025">
            <v>0.11662840166302747</v>
          </cell>
          <cell r="M1025">
            <v>1.8152568532543264E-2</v>
          </cell>
          <cell r="N1025">
            <v>2.8373600073235392E-2</v>
          </cell>
          <cell r="O1025">
            <v>6.1333832636603142E-5</v>
          </cell>
        </row>
        <row r="1026">
          <cell r="A1026" t="str">
            <v>D-INGA</v>
          </cell>
          <cell r="B1026" t="str">
            <v>VAR_fin</v>
          </cell>
          <cell r="C1026" t="str">
            <v>BNGA</v>
          </cell>
          <cell r="D1026">
            <v>0.32772441041329242</v>
          </cell>
          <cell r="E1026">
            <v>4.0564062464605855E-5</v>
          </cell>
          <cell r="F1026">
            <v>2.6106314706749725</v>
          </cell>
          <cell r="G1026">
            <v>2.7422080115609564</v>
          </cell>
          <cell r="H1026">
            <v>2.7422106101166164</v>
          </cell>
          <cell r="I1026">
            <v>2.7422108033421462</v>
          </cell>
          <cell r="J1026">
            <v>2.742211013892168</v>
          </cell>
          <cell r="K1026">
            <v>2.7422112067147966</v>
          </cell>
          <cell r="L1026">
            <v>2.7421911720722605</v>
          </cell>
          <cell r="M1026">
            <v>2.742191640070279</v>
          </cell>
          <cell r="N1026">
            <v>2.7421842333014128</v>
          </cell>
          <cell r="O1026">
            <v>2.7421942989956367</v>
          </cell>
        </row>
        <row r="1027">
          <cell r="A1027" t="str">
            <v>D-INGA</v>
          </cell>
          <cell r="B1027" t="str">
            <v>VAR_fin</v>
          </cell>
          <cell r="C1027" t="str">
            <v>H2</v>
          </cell>
          <cell r="H1027">
            <v>0.37818017692875838</v>
          </cell>
          <cell r="I1027">
            <v>0.22498099558812912</v>
          </cell>
          <cell r="J1027">
            <v>0.16521792924735762</v>
          </cell>
          <cell r="K1027">
            <v>9.6808534382306535E-2</v>
          </cell>
          <cell r="L1027">
            <v>8.8374946998124509E-2</v>
          </cell>
          <cell r="M1027">
            <v>8.5192963639794603E-2</v>
          </cell>
          <cell r="N1027">
            <v>8.5629291222654072E-2</v>
          </cell>
          <cell r="O1027">
            <v>3.8091228066669119E-2</v>
          </cell>
        </row>
        <row r="1028">
          <cell r="A1028" t="str">
            <v>D-INGA</v>
          </cell>
          <cell r="B1028" t="str">
            <v>VAR_ncap</v>
          </cell>
          <cell r="C1028" t="str">
            <v>-</v>
          </cell>
          <cell r="D1028">
            <v>1.0320850530310001E-7</v>
          </cell>
          <cell r="E1028">
            <v>6.7996180376278505E-8</v>
          </cell>
          <cell r="F1028">
            <v>8.2033157475653302E-8</v>
          </cell>
          <cell r="G1028">
            <v>1.00040576488719E-7</v>
          </cell>
          <cell r="H1028">
            <v>2.1280269111129901E-7</v>
          </cell>
          <cell r="I1028">
            <v>2.9780559481436701E-7</v>
          </cell>
          <cell r="J1028">
            <v>5.2669371909490099E-7</v>
          </cell>
          <cell r="K1028">
            <v>0.32902210617410999</v>
          </cell>
          <cell r="L1028">
            <v>2.9631880791024998E-6</v>
          </cell>
          <cell r="M1028">
            <v>1.61308873024696E-5</v>
          </cell>
          <cell r="N1028">
            <v>5.6130886676170101E-5</v>
          </cell>
          <cell r="O1028">
            <v>2.2747469808441301E-3</v>
          </cell>
        </row>
        <row r="1029">
          <cell r="A1029" t="str">
            <v>D-INGA</v>
          </cell>
          <cell r="B1029" t="str">
            <v>VAR_cap</v>
          </cell>
          <cell r="C1029" t="str">
            <v>-</v>
          </cell>
          <cell r="D1029">
            <v>1.9844834734746053</v>
          </cell>
          <cell r="E1029">
            <v>1.9844835414707858</v>
          </cell>
          <cell r="F1029">
            <v>1.9844836235039431</v>
          </cell>
          <cell r="G1029">
            <v>1.9844837235445196</v>
          </cell>
          <cell r="H1029">
            <v>1.9844839363472107</v>
          </cell>
          <cell r="I1029">
            <v>1.9844842341528055</v>
          </cell>
          <cell r="J1029">
            <v>1.9844847608465246</v>
          </cell>
          <cell r="K1029">
            <v>1.2224377519625809</v>
          </cell>
          <cell r="L1029">
            <v>0.435874509141293</v>
          </cell>
          <cell r="M1029">
            <v>0.32904248122817897</v>
          </cell>
          <cell r="N1029">
            <v>0.32909845129438697</v>
          </cell>
          <cell r="O1029">
            <v>0.33137311541901598</v>
          </cell>
        </row>
        <row r="1030">
          <cell r="A1030" t="str">
            <v>RHEM-SHNGAHP</v>
          </cell>
          <cell r="B1030" t="str">
            <v>VAR_fout</v>
          </cell>
          <cell r="C1030" t="str">
            <v>CO2_R</v>
          </cell>
          <cell r="F1030">
            <v>1.28881263914304E-2</v>
          </cell>
          <cell r="G1030">
            <v>2.1852783962566E-2</v>
          </cell>
          <cell r="H1030">
            <v>0.19737896022388501</v>
          </cell>
          <cell r="I1030">
            <v>76.747506754258495</v>
          </cell>
          <cell r="J1030">
            <v>75.099780295650106</v>
          </cell>
          <cell r="K1030">
            <v>73.174108561168197</v>
          </cell>
          <cell r="L1030">
            <v>73.174055124477505</v>
          </cell>
          <cell r="M1030">
            <v>73.174095152055401</v>
          </cell>
          <cell r="N1030">
            <v>73.174053563344202</v>
          </cell>
          <cell r="O1030">
            <v>73.174156554346595</v>
          </cell>
        </row>
        <row r="1031">
          <cell r="A1031" t="str">
            <v>RHEM-SHNGAHP</v>
          </cell>
          <cell r="B1031" t="str">
            <v>VAR_fout</v>
          </cell>
          <cell r="C1031" t="str">
            <v>RHEM-SHANGAH</v>
          </cell>
          <cell r="F1031">
            <v>4.5702575856136185E-4</v>
          </cell>
          <cell r="G1031">
            <v>8.0591827379675803E-4</v>
          </cell>
          <cell r="H1031">
            <v>7.5241979517970525E-3</v>
          </cell>
          <cell r="I1031">
            <v>3.0209124999016623</v>
          </cell>
          <cell r="J1031">
            <v>3.0359485651433071</v>
          </cell>
          <cell r="K1031">
            <v>3.0359470573250631</v>
          </cell>
          <cell r="L1031">
            <v>3.0359448402708735</v>
          </cell>
          <cell r="M1031">
            <v>3.0359465009895348</v>
          </cell>
          <cell r="N1031">
            <v>3.0359447755004503</v>
          </cell>
          <cell r="O1031">
            <v>3.035949048531402</v>
          </cell>
        </row>
        <row r="1032">
          <cell r="A1032" t="str">
            <v>RHEM-SHNGAHP</v>
          </cell>
          <cell r="B1032" t="str">
            <v>VAR_fin</v>
          </cell>
          <cell r="C1032" t="str">
            <v>RHEMELCHPC</v>
          </cell>
          <cell r="F1032">
            <v>4.5702575856136185E-4</v>
          </cell>
          <cell r="G1032">
            <v>8.0591827379675803E-4</v>
          </cell>
          <cell r="H1032">
            <v>7.5241979517970525E-3</v>
          </cell>
          <cell r="I1032">
            <v>3.0209124999016623</v>
          </cell>
          <cell r="J1032">
            <v>3.0359485651433071</v>
          </cell>
          <cell r="K1032">
            <v>3.0359470573250631</v>
          </cell>
          <cell r="L1032">
            <v>3.0359448402708735</v>
          </cell>
          <cell r="M1032">
            <v>3.0359465009895348</v>
          </cell>
          <cell r="N1032">
            <v>3.0359447755004503</v>
          </cell>
          <cell r="O1032">
            <v>3.035949048531402</v>
          </cell>
        </row>
        <row r="1033">
          <cell r="A1033" t="str">
            <v>RHEM-SHNGAHP</v>
          </cell>
          <cell r="B1033" t="str">
            <v>VAR_fin</v>
          </cell>
          <cell r="C1033" t="str">
            <v>RNGA</v>
          </cell>
          <cell r="F1033">
            <v>2.285128792806809E-4</v>
          </cell>
          <cell r="G1033">
            <v>3.874607085561338E-4</v>
          </cell>
          <cell r="H1033">
            <v>3.4996269543242126E-3</v>
          </cell>
          <cell r="I1033">
            <v>1.3607713963520993</v>
          </cell>
          <cell r="J1033">
            <v>1.3315563882207482</v>
          </cell>
          <cell r="K1033">
            <v>1.2974132723611378</v>
          </cell>
          <cell r="L1033">
            <v>1.2974123249020848</v>
          </cell>
          <cell r="M1033">
            <v>1.2974130346109096</v>
          </cell>
          <cell r="N1033">
            <v>1.2974122972224147</v>
          </cell>
          <cell r="O1033">
            <v>1.2974141233040177</v>
          </cell>
        </row>
        <row r="1034">
          <cell r="A1034" t="str">
            <v>RHEM-SHNGAHP</v>
          </cell>
          <cell r="B1034" t="str">
            <v>VAR_ncap</v>
          </cell>
          <cell r="C1034" t="str">
            <v>-</v>
          </cell>
          <cell r="D1034">
            <v>2.9590822665552101E-8</v>
          </cell>
          <cell r="E1034">
            <v>6.0439161902677603E-8</v>
          </cell>
          <cell r="F1034">
            <v>4.3762568660110901E-5</v>
          </cell>
          <cell r="G1034">
            <v>1.6500525920791401E-5</v>
          </cell>
          <cell r="H1034">
            <v>4.7808639837853E-4</v>
          </cell>
          <cell r="I1034">
            <v>0.21427982248694</v>
          </cell>
          <cell r="J1034">
            <v>8.8425943750028099E-6</v>
          </cell>
          <cell r="K1034">
            <v>1.9255586528607301E-3</v>
          </cell>
          <cell r="L1034">
            <v>0.17953927125238101</v>
          </cell>
          <cell r="M1034">
            <v>3.2929177523241301E-2</v>
          </cell>
          <cell r="N1034">
            <v>5.8500276931962199E-2</v>
          </cell>
          <cell r="O1034">
            <v>0.122971968019015</v>
          </cell>
        </row>
        <row r="1035">
          <cell r="A1035" t="str">
            <v>RHEM-SHNGAHP</v>
          </cell>
          <cell r="B1035" t="str">
            <v>VAR_cap</v>
          </cell>
          <cell r="C1035" t="str">
            <v>-</v>
          </cell>
          <cell r="D1035">
            <v>2.9590822665552101E-8</v>
          </cell>
          <cell r="E1035">
            <v>5.0000628181142601E-8</v>
          </cell>
          <cell r="F1035">
            <v>4.3806265928879537E-5</v>
          </cell>
          <cell r="G1035">
            <v>6.031367536471753E-5</v>
          </cell>
          <cell r="H1035">
            <v>5.382800763681937E-4</v>
          </cell>
          <cell r="I1035">
            <v>0.21478037087458024</v>
          </cell>
          <cell r="J1035">
            <v>0.21476669770753998</v>
          </cell>
          <cell r="K1035">
            <v>0.21621410347098952</v>
          </cell>
          <cell r="L1035">
            <v>0.2143973701557173</v>
          </cell>
          <cell r="M1035">
            <v>0.21439387214561334</v>
          </cell>
          <cell r="N1035">
            <v>0.21439322022317839</v>
          </cell>
          <cell r="O1035">
            <v>0.21440130650876602</v>
          </cell>
        </row>
        <row r="1036">
          <cell r="A1036" t="str">
            <v>D-SPLT</v>
          </cell>
          <cell r="B1036" t="str">
            <v>VAR_fout</v>
          </cell>
          <cell r="C1036" t="str">
            <v>SPLT</v>
          </cell>
          <cell r="D1036">
            <v>2.0856339701438396</v>
          </cell>
          <cell r="E1036">
            <v>2.4000913447278309</v>
          </cell>
          <cell r="F1036">
            <v>2.0094350794457863</v>
          </cell>
          <cell r="G1036">
            <v>2.1829681320754228</v>
          </cell>
          <cell r="H1036">
            <v>2.3363947797114166</v>
          </cell>
          <cell r="I1036">
            <v>2.4493611613088064</v>
          </cell>
          <cell r="J1036">
            <v>2.5629112659939604</v>
          </cell>
          <cell r="K1036">
            <v>2.6616656566071724</v>
          </cell>
          <cell r="L1036">
            <v>2.6263002954349179</v>
          </cell>
          <cell r="M1036">
            <v>2.6430611220385254</v>
          </cell>
          <cell r="N1036">
            <v>2.6439333532064264</v>
          </cell>
          <cell r="O1036">
            <v>2.644707871171835</v>
          </cell>
        </row>
        <row r="1037">
          <cell r="A1037" t="str">
            <v>D-SPLT</v>
          </cell>
          <cell r="B1037" t="str">
            <v>VAR_fin</v>
          </cell>
          <cell r="C1037" t="str">
            <v>PLT</v>
          </cell>
          <cell r="D1037">
            <v>2.0856339701438396</v>
          </cell>
          <cell r="E1037">
            <v>2.4000913447278309</v>
          </cell>
          <cell r="F1037">
            <v>2.0094350794457863</v>
          </cell>
          <cell r="G1037">
            <v>2.1829681320754228</v>
          </cell>
          <cell r="H1037">
            <v>2.3363947797114166</v>
          </cell>
          <cell r="I1037">
            <v>2.4493611613088064</v>
          </cell>
          <cell r="J1037">
            <v>2.5629112659939604</v>
          </cell>
          <cell r="K1037">
            <v>2.6616656566071724</v>
          </cell>
          <cell r="L1037">
            <v>2.6263002954349179</v>
          </cell>
          <cell r="M1037">
            <v>2.6430611220385254</v>
          </cell>
          <cell r="N1037">
            <v>2.6439333532064264</v>
          </cell>
          <cell r="O1037">
            <v>2.644707871171835</v>
          </cell>
        </row>
        <row r="1038">
          <cell r="A1038" t="str">
            <v>RHES-SHCONBR</v>
          </cell>
          <cell r="B1038" t="str">
            <v>VAR_fout</v>
          </cell>
          <cell r="C1038" t="str">
            <v>RHES-SHCON</v>
          </cell>
          <cell r="F1038">
            <v>2.3413560955104092E-5</v>
          </cell>
          <cell r="G1038">
            <v>1.6291083948445767E-5</v>
          </cell>
          <cell r="H1038">
            <v>3.3009390741330542E-5</v>
          </cell>
          <cell r="I1038">
            <v>3.3116962929487286E-5</v>
          </cell>
          <cell r="J1038">
            <v>3.3889243247262007E-5</v>
          </cell>
          <cell r="K1038">
            <v>9.3191300779121806E-5</v>
          </cell>
          <cell r="L1038">
            <v>8.9119644632231301E-5</v>
          </cell>
          <cell r="M1038">
            <v>1.1064870260027707E-4</v>
          </cell>
          <cell r="N1038">
            <v>3.2105889023020515E-3</v>
          </cell>
          <cell r="O1038">
            <v>1.4682877732702612E-3</v>
          </cell>
        </row>
        <row r="1039">
          <cell r="A1039" t="str">
            <v>RHES-SHCONBR</v>
          </cell>
          <cell r="B1039" t="str">
            <v>VAR_fin</v>
          </cell>
          <cell r="C1039" t="str">
            <v>CON</v>
          </cell>
          <cell r="F1039">
            <v>2.3413560955104092E-5</v>
          </cell>
          <cell r="G1039">
            <v>1.6291083948445767E-5</v>
          </cell>
          <cell r="H1039">
            <v>3.3009390741330542E-5</v>
          </cell>
          <cell r="I1039">
            <v>3.3116962929487286E-5</v>
          </cell>
          <cell r="J1039">
            <v>3.3889243247262007E-5</v>
          </cell>
          <cell r="K1039">
            <v>9.3191300779121806E-5</v>
          </cell>
          <cell r="L1039">
            <v>8.9119644632231301E-5</v>
          </cell>
          <cell r="M1039">
            <v>1.1064870260027707E-4</v>
          </cell>
          <cell r="N1039">
            <v>3.2105889023020515E-3</v>
          </cell>
          <cell r="O1039">
            <v>1.4682877732702612E-3</v>
          </cell>
        </row>
        <row r="1040">
          <cell r="A1040" t="str">
            <v>RHES-SHCONBR</v>
          </cell>
          <cell r="B1040" t="str">
            <v>VAR_ncap</v>
          </cell>
          <cell r="C1040" t="str">
            <v>-</v>
          </cell>
          <cell r="F1040">
            <v>1.11994317470475E-6</v>
          </cell>
          <cell r="G1040">
            <v>2.2308785101734E-8</v>
          </cell>
          <cell r="H1040">
            <v>9.3770570282416303E-7</v>
          </cell>
          <cell r="I1040">
            <v>2.9709457980103598E-8</v>
          </cell>
          <cell r="J1040">
            <v>7.9842803283943598E-8</v>
          </cell>
          <cell r="K1040">
            <v>4.2329016312224201E-6</v>
          </cell>
          <cell r="L1040">
            <v>4.2379889869752999E-7</v>
          </cell>
          <cell r="M1040">
            <v>1.59973279437025E-6</v>
          </cell>
          <cell r="N1040">
            <v>2.5213474557530798E-4</v>
          </cell>
          <cell r="O1040">
            <v>1.2402205794136501E-8</v>
          </cell>
        </row>
        <row r="1041">
          <cell r="A1041" t="str">
            <v>RHES-SHCONBR</v>
          </cell>
          <cell r="B1041" t="str">
            <v>VAR_cap</v>
          </cell>
          <cell r="C1041" t="str">
            <v>-</v>
          </cell>
          <cell r="F1041">
            <v>1.11994317470475E-6</v>
          </cell>
          <cell r="G1041">
            <v>1.1422519598064799E-6</v>
          </cell>
          <cell r="H1041">
            <v>2.0799576626306401E-6</v>
          </cell>
          <cell r="I1041">
            <v>2.1096671206107502E-6</v>
          </cell>
          <cell r="J1041">
            <v>2.18950992389469E-6</v>
          </cell>
          <cell r="K1041">
            <v>6.3696963736820797E-6</v>
          </cell>
          <cell r="L1041">
            <v>6.8462104538146402E-6</v>
          </cell>
          <cell r="M1041">
            <v>8.3612990636279152E-6</v>
          </cell>
          <cell r="N1041">
            <v>2.6058068882349298E-4</v>
          </cell>
          <cell r="O1041">
            <v>2.6059309102928702E-4</v>
          </cell>
        </row>
        <row r="1042">
          <cell r="A1042" t="str">
            <v>RHSA-WHSOLBR</v>
          </cell>
          <cell r="B1042" t="str">
            <v>VAR_fout</v>
          </cell>
          <cell r="C1042" t="str">
            <v>RHSA-WHASOL</v>
          </cell>
          <cell r="D1042">
            <v>1.721488024659851</v>
          </cell>
          <cell r="E1042">
            <v>1.9867197805914287</v>
          </cell>
          <cell r="F1042">
            <v>1.4654851206347193</v>
          </cell>
          <cell r="G1042">
            <v>1.4744769291277966</v>
          </cell>
          <cell r="H1042">
            <v>1.097449432179457</v>
          </cell>
          <cell r="I1042">
            <v>2.5560616826237692</v>
          </cell>
          <cell r="J1042">
            <v>3.0638659896912479</v>
          </cell>
          <cell r="K1042">
            <v>3.9256954762841301</v>
          </cell>
          <cell r="L1042">
            <v>3.3012844063801068</v>
          </cell>
          <cell r="M1042">
            <v>1.7695611300865586</v>
          </cell>
          <cell r="N1042">
            <v>3.2164063536514877</v>
          </cell>
          <cell r="O1042">
            <v>2.6712803499371005</v>
          </cell>
        </row>
        <row r="1043">
          <cell r="A1043" t="str">
            <v>RHSA-WHSOLBR</v>
          </cell>
          <cell r="B1043" t="str">
            <v>VAR_fin</v>
          </cell>
          <cell r="C1043" t="str">
            <v>SOL</v>
          </cell>
          <cell r="D1043">
            <v>1.721488024659851</v>
          </cell>
          <cell r="E1043">
            <v>1.9867197805914287</v>
          </cell>
          <cell r="F1043">
            <v>1.4654851206347193</v>
          </cell>
          <cell r="G1043">
            <v>1.4744769291277966</v>
          </cell>
          <cell r="H1043">
            <v>1.097449432179457</v>
          </cell>
          <cell r="I1043">
            <v>2.5560616826237692</v>
          </cell>
          <cell r="J1043">
            <v>3.0638659896912479</v>
          </cell>
          <cell r="K1043">
            <v>3.9256954762841301</v>
          </cell>
          <cell r="L1043">
            <v>3.3012844063801068</v>
          </cell>
          <cell r="M1043">
            <v>1.7695611300865586</v>
          </cell>
          <cell r="N1043">
            <v>3.2164063536514877</v>
          </cell>
          <cell r="O1043">
            <v>2.6712803499371005</v>
          </cell>
        </row>
        <row r="1044">
          <cell r="A1044" t="str">
            <v>RHSA-WHSOLBR</v>
          </cell>
          <cell r="B1044" t="str">
            <v>VAR_fin</v>
          </cell>
          <cell r="C1044" t="str">
            <v>RHSASOLBRC</v>
          </cell>
          <cell r="D1044">
            <v>1.721488024659851</v>
          </cell>
          <cell r="E1044">
            <v>1.9867197805914287</v>
          </cell>
          <cell r="F1044">
            <v>1.4654851206347193</v>
          </cell>
          <cell r="G1044">
            <v>1.4744769291277966</v>
          </cell>
          <cell r="H1044">
            <v>1.097449432179457</v>
          </cell>
          <cell r="I1044">
            <v>2.5560616826237692</v>
          </cell>
          <cell r="J1044">
            <v>3.0638659896912479</v>
          </cell>
          <cell r="K1044">
            <v>3.9256954762841301</v>
          </cell>
          <cell r="L1044">
            <v>3.3012844063801068</v>
          </cell>
          <cell r="M1044">
            <v>1.7695611300865586</v>
          </cell>
          <cell r="N1044">
            <v>3.2164063536514877</v>
          </cell>
          <cell r="O1044">
            <v>2.6712803499371005</v>
          </cell>
        </row>
        <row r="1045">
          <cell r="A1045" t="str">
            <v>RHSA-WHSOLBR</v>
          </cell>
          <cell r="B1045" t="str">
            <v>VAR_ncap</v>
          </cell>
          <cell r="C1045" t="str">
            <v>-</v>
          </cell>
          <cell r="E1045">
            <v>8.2544602959679303E-2</v>
          </cell>
          <cell r="F1045">
            <v>1.4059811560733699E-7</v>
          </cell>
          <cell r="G1045">
            <v>5.8244211258069604E-7</v>
          </cell>
          <cell r="H1045">
            <v>5.2331777588979202E-2</v>
          </cell>
          <cell r="I1045">
            <v>0.447735031577015</v>
          </cell>
          <cell r="J1045">
            <v>0.177056050191811</v>
          </cell>
          <cell r="K1045">
            <v>0.107111623377817</v>
          </cell>
          <cell r="L1045">
            <v>0.15002953867403601</v>
          </cell>
          <cell r="M1045">
            <v>5.5639012168661797E-7</v>
          </cell>
          <cell r="N1045">
            <v>0.35354494787077301</v>
          </cell>
          <cell r="O1045">
            <v>3.4493105017746703E-2</v>
          </cell>
        </row>
        <row r="1046">
          <cell r="A1046" t="str">
            <v>RHSA-WHSOLBR</v>
          </cell>
          <cell r="B1046" t="str">
            <v>VAR_cap</v>
          </cell>
          <cell r="C1046" t="str">
            <v>-</v>
          </cell>
          <cell r="D1046">
            <v>0.25000991745774798</v>
          </cell>
          <cell r="E1046">
            <v>0.33255452041742728</v>
          </cell>
          <cell r="F1046">
            <v>0.33255466101554287</v>
          </cell>
          <cell r="G1046">
            <v>0.33255524345765547</v>
          </cell>
          <cell r="H1046">
            <v>0.1594599168882404</v>
          </cell>
          <cell r="I1046">
            <v>0.500067310325498</v>
          </cell>
          <cell r="J1046">
            <v>0.67712285935780503</v>
          </cell>
          <cell r="K1046">
            <v>0.73190270514664302</v>
          </cell>
          <cell r="L1046">
            <v>0.47953440842510903</v>
          </cell>
          <cell r="M1046">
            <v>0.25714171844197498</v>
          </cell>
          <cell r="N1046">
            <v>0.474985441955527</v>
          </cell>
          <cell r="O1046">
            <v>0.38803860927864198</v>
          </cell>
        </row>
        <row r="1047">
          <cell r="A1047" t="str">
            <v>SCOM-SHCONBR</v>
          </cell>
          <cell r="B1047" t="str">
            <v>VAR_ncap</v>
          </cell>
          <cell r="C1047" t="str">
            <v>-</v>
          </cell>
          <cell r="N1047">
            <v>1.5189346300529099E-8</v>
          </cell>
          <cell r="O1047">
            <v>1.1156807187803099E-8</v>
          </cell>
        </row>
        <row r="1048">
          <cell r="A1048" t="str">
            <v>SCOM-SHCONBR</v>
          </cell>
          <cell r="B1048" t="str">
            <v>VAR_cap</v>
          </cell>
          <cell r="C1048" t="str">
            <v>-</v>
          </cell>
          <cell r="E1048">
            <v>-3.1728949067692001E-8</v>
          </cell>
          <cell r="F1048">
            <v>-5.53624838886106E-8</v>
          </cell>
          <cell r="G1048">
            <v>-9.6798207760712006E-8</v>
          </cell>
          <cell r="J1048">
            <v>-2.35264412223461E-7</v>
          </cell>
          <cell r="K1048">
            <v>-2.9389819971776601E-7</v>
          </cell>
          <cell r="M1048">
            <v>-3.3298177032303202E-7</v>
          </cell>
          <cell r="N1048">
            <v>1.5189346300529099E-8</v>
          </cell>
          <cell r="O1048">
            <v>2.6346153488332201E-8</v>
          </cell>
        </row>
        <row r="1049">
          <cell r="A1049" t="str">
            <v>RHES-SHSOLBR</v>
          </cell>
          <cell r="B1049" t="str">
            <v>VAR_fout</v>
          </cell>
          <cell r="C1049" t="str">
            <v>RHES-SHASOL</v>
          </cell>
          <cell r="D1049">
            <v>0.37732610756439694</v>
          </cell>
          <cell r="E1049">
            <v>0.43546193610582168</v>
          </cell>
          <cell r="F1049">
            <v>0.43539747664283873</v>
          </cell>
          <cell r="G1049">
            <v>0.34272592584871886</v>
          </cell>
          <cell r="H1049">
            <v>0.35139281433688496</v>
          </cell>
          <cell r="I1049">
            <v>0.53362364964204756</v>
          </cell>
          <cell r="J1049">
            <v>0.78211523061230681</v>
          </cell>
          <cell r="K1049">
            <v>1.4133428385547766</v>
          </cell>
          <cell r="L1049">
            <v>1.25720175252463</v>
          </cell>
          <cell r="M1049">
            <v>0.94387479376713623</v>
          </cell>
          <cell r="N1049">
            <v>1.1755231472974237</v>
          </cell>
          <cell r="O1049">
            <v>0.86284996656613777</v>
          </cell>
        </row>
        <row r="1050">
          <cell r="A1050" t="str">
            <v>RHES-SHSOLBR</v>
          </cell>
          <cell r="B1050" t="str">
            <v>VAR_fin</v>
          </cell>
          <cell r="C1050" t="str">
            <v>SOL</v>
          </cell>
          <cell r="D1050">
            <v>0.37732610756439694</v>
          </cell>
          <cell r="E1050">
            <v>0.43546193610582168</v>
          </cell>
          <cell r="F1050">
            <v>0.43539747664283873</v>
          </cell>
          <cell r="G1050">
            <v>0.34272592584871886</v>
          </cell>
          <cell r="H1050">
            <v>0.35139281433688496</v>
          </cell>
          <cell r="I1050">
            <v>0.53362364964204756</v>
          </cell>
          <cell r="J1050">
            <v>0.78211523061230681</v>
          </cell>
          <cell r="K1050">
            <v>1.4133428385547766</v>
          </cell>
          <cell r="L1050">
            <v>1.25720175252463</v>
          </cell>
          <cell r="M1050">
            <v>0.94387479376713623</v>
          </cell>
          <cell r="N1050">
            <v>1.1755231472974237</v>
          </cell>
          <cell r="O1050">
            <v>0.86284996656613777</v>
          </cell>
        </row>
        <row r="1051">
          <cell r="A1051" t="str">
            <v>RHES-SHSOLBR</v>
          </cell>
          <cell r="B1051" t="str">
            <v>VAR_ncap</v>
          </cell>
          <cell r="C1051" t="str">
            <v>-</v>
          </cell>
          <cell r="E1051">
            <v>8.4445055424380699E-3</v>
          </cell>
          <cell r="F1051">
            <v>4.0611525950914898E-8</v>
          </cell>
          <cell r="G1051">
            <v>7.1922309336373694E-8</v>
          </cell>
          <cell r="H1051">
            <v>4.2661775835808803E-2</v>
          </cell>
          <cell r="I1051">
            <v>4.8603036378139702E-2</v>
          </cell>
          <cell r="J1051">
            <v>5.17208955472587E-2</v>
          </cell>
          <cell r="K1051">
            <v>0.18206862072792099</v>
          </cell>
          <cell r="L1051">
            <v>3.8860216234124001E-2</v>
          </cell>
          <cell r="M1051">
            <v>4.3503652059182801E-2</v>
          </cell>
          <cell r="N1051">
            <v>0.15359246479914301</v>
          </cell>
          <cell r="O1051">
            <v>5.0518755490725202E-2</v>
          </cell>
        </row>
        <row r="1052">
          <cell r="A1052" t="str">
            <v>RHES-SHSOLBR</v>
          </cell>
          <cell r="B1052" t="str">
            <v>VAR_cap</v>
          </cell>
          <cell r="C1052" t="str">
            <v>-</v>
          </cell>
          <cell r="D1052">
            <v>5.4798678617278197E-2</v>
          </cell>
          <cell r="E1052">
            <v>6.3243184159716262E-2</v>
          </cell>
          <cell r="F1052">
            <v>6.3243224771242224E-2</v>
          </cell>
          <cell r="G1052">
            <v>6.3243296693551554E-2</v>
          </cell>
          <cell r="H1052">
            <v>6.1199567185811904E-2</v>
          </cell>
          <cell r="I1052">
            <v>9.1264878981560493E-2</v>
          </cell>
          <cell r="J1052">
            <v>0.142985707761207</v>
          </cell>
          <cell r="K1052">
            <v>0.28239255265331897</v>
          </cell>
          <cell r="L1052">
            <v>0.27326500502885998</v>
          </cell>
          <cell r="M1052">
            <v>0.26443248902122701</v>
          </cell>
          <cell r="N1052">
            <v>0.25588545680531499</v>
          </cell>
          <cell r="O1052">
            <v>0.247614872349051</v>
          </cell>
        </row>
        <row r="1053">
          <cell r="A1053" t="str">
            <v>SCOM-SHSOLBR</v>
          </cell>
          <cell r="B1053" t="str">
            <v>VAR_fout</v>
          </cell>
          <cell r="C1053" t="str">
            <v>SCOM-SHASOL</v>
          </cell>
          <cell r="D1053">
            <v>0.62699377878757767</v>
          </cell>
          <cell r="E1053">
            <v>0.68733266001274618</v>
          </cell>
          <cell r="F1053">
            <v>0.68581992596954688</v>
          </cell>
          <cell r="G1053">
            <v>0.68726738573245483</v>
          </cell>
          <cell r="H1053">
            <v>3.3349630352077231</v>
          </cell>
          <cell r="I1053">
            <v>5.6720081255864327</v>
          </cell>
          <cell r="J1053">
            <v>7.4824963764124446</v>
          </cell>
          <cell r="K1053">
            <v>7.6836083864330158</v>
          </cell>
          <cell r="L1053">
            <v>7.682423372683453</v>
          </cell>
          <cell r="M1053">
            <v>6.7878221087444386</v>
          </cell>
          <cell r="N1053">
            <v>7.6834597995379319</v>
          </cell>
          <cell r="O1053">
            <v>7.6834087392174997</v>
          </cell>
        </row>
        <row r="1054">
          <cell r="A1054" t="str">
            <v>SCOM-SHSOLBR</v>
          </cell>
          <cell r="B1054" t="str">
            <v>VAR_fin</v>
          </cell>
          <cell r="C1054" t="str">
            <v>SOL</v>
          </cell>
          <cell r="D1054">
            <v>0.62699377878757767</v>
          </cell>
          <cell r="E1054">
            <v>0.68733266001274618</v>
          </cell>
          <cell r="F1054">
            <v>0.68581992596954688</v>
          </cell>
          <cell r="G1054">
            <v>0.68726738573245483</v>
          </cell>
          <cell r="H1054">
            <v>3.3349630352077231</v>
          </cell>
          <cell r="I1054">
            <v>5.6720081255864327</v>
          </cell>
          <cell r="J1054">
            <v>7.4824963764124446</v>
          </cell>
          <cell r="K1054">
            <v>7.6836083864330158</v>
          </cell>
          <cell r="L1054">
            <v>7.682423372683453</v>
          </cell>
          <cell r="M1054">
            <v>6.7878221087444386</v>
          </cell>
          <cell r="N1054">
            <v>7.6834597995379319</v>
          </cell>
          <cell r="O1054">
            <v>7.6834087392174997</v>
          </cell>
        </row>
        <row r="1055">
          <cell r="A1055" t="str">
            <v>SCOM-SHSOLBR</v>
          </cell>
          <cell r="B1055" t="str">
            <v>VAR_ncap</v>
          </cell>
          <cell r="C1055" t="str">
            <v>-</v>
          </cell>
          <cell r="D1055">
            <v>5.99128662168742E-6</v>
          </cell>
          <cell r="E1055">
            <v>8.7608099926564202E-3</v>
          </cell>
          <cell r="F1055">
            <v>3.4690664538958701E-7</v>
          </cell>
          <cell r="G1055">
            <v>4.7304751966947199E-7</v>
          </cell>
          <cell r="H1055">
            <v>0.45649583027995799</v>
          </cell>
          <cell r="I1055">
            <v>0.367251422435941</v>
          </cell>
          <cell r="J1055">
            <v>0.262942195788188</v>
          </cell>
          <cell r="K1055">
            <v>0.48569104187903001</v>
          </cell>
          <cell r="L1055">
            <v>0.34566010764018101</v>
          </cell>
          <cell r="M1055">
            <v>0.28453307153621898</v>
          </cell>
          <cell r="N1055">
            <v>0.50924322271770195</v>
          </cell>
          <cell r="O1055">
            <v>0.32210746531602402</v>
          </cell>
        </row>
        <row r="1056">
          <cell r="A1056" t="str">
            <v>SCOM-SHSOLBR</v>
          </cell>
          <cell r="B1056" t="str">
            <v>VAR_cap</v>
          </cell>
          <cell r="C1056" t="str">
            <v>-</v>
          </cell>
          <cell r="D1056">
            <v>9.1063584762701183E-2</v>
          </cell>
          <cell r="E1056">
            <v>9.9824394755357607E-2</v>
          </cell>
          <cell r="F1056">
            <v>9.9824741662003003E-2</v>
          </cell>
          <cell r="G1056">
            <v>9.9825214709522672E-2</v>
          </cell>
          <cell r="H1056">
            <v>0.484601127537437</v>
          </cell>
          <cell r="I1056">
            <v>0.82374770861694802</v>
          </cell>
          <cell r="J1056">
            <v>1.0866894485040901</v>
          </cell>
          <cell r="K1056">
            <v>1.11588466010316</v>
          </cell>
          <cell r="L1056">
            <v>1.1158843850762199</v>
          </cell>
          <cell r="M1056">
            <v>1.1158842210554301</v>
          </cell>
          <cell r="N1056">
            <v>1.11588394701459</v>
          </cell>
          <cell r="O1056">
            <v>1.11588375956994</v>
          </cell>
        </row>
        <row r="1057">
          <cell r="A1057" t="str">
            <v>RHEM-SHSTG-ELCHP</v>
          </cell>
          <cell r="B1057" t="str">
            <v>VAR_fout</v>
          </cell>
          <cell r="C1057" t="str">
            <v>RHEM-SHAELCH</v>
          </cell>
          <cell r="D1057">
            <v>3.2808904776001122E-7</v>
          </cell>
          <cell r="E1057">
            <v>3.782662495914819E-7</v>
          </cell>
          <cell r="F1057">
            <v>1.7762907033165436</v>
          </cell>
          <cell r="G1057">
            <v>2.4538659593324468</v>
          </cell>
          <cell r="H1057">
            <v>4.2585189054490975</v>
          </cell>
          <cell r="I1057">
            <v>4.3938932350597097</v>
          </cell>
          <cell r="J1057">
            <v>5.2085719269549386</v>
          </cell>
          <cell r="K1057">
            <v>4.8637210274914677</v>
          </cell>
          <cell r="L1057">
            <v>4.9844355266719464</v>
          </cell>
          <cell r="M1057">
            <v>5.0940603506852513</v>
          </cell>
          <cell r="N1057">
            <v>5.2021309996257381</v>
          </cell>
          <cell r="O1057">
            <v>5.1211670992907141</v>
          </cell>
        </row>
        <row r="1058">
          <cell r="A1058" t="str">
            <v>RHEM-SHSTG-ELCHP</v>
          </cell>
          <cell r="B1058" t="str">
            <v>VAR_fin</v>
          </cell>
          <cell r="C1058" t="str">
            <v>RHEM-SHAELCH</v>
          </cell>
          <cell r="D1058">
            <v>4.5796658312251311E-7</v>
          </cell>
          <cell r="E1058">
            <v>5.4919744701820372E-7</v>
          </cell>
          <cell r="F1058">
            <v>1.7763708683124819</v>
          </cell>
          <cell r="G1058">
            <v>2.4539752263693555</v>
          </cell>
          <cell r="H1058">
            <v>4.2586832081973345</v>
          </cell>
          <cell r="I1058">
            <v>4.3940744565382852</v>
          </cell>
          <cell r="J1058">
            <v>5.208796521675005</v>
          </cell>
          <cell r="K1058">
            <v>4.8639219604959703</v>
          </cell>
          <cell r="L1058">
            <v>4.9846363493967587</v>
          </cell>
          <cell r="M1058">
            <v>5.0942905970770571</v>
          </cell>
          <cell r="N1058">
            <v>5.2023398171362754</v>
          </cell>
          <cell r="O1058">
            <v>5.1214191782452616</v>
          </cell>
        </row>
        <row r="1059">
          <cell r="A1059" t="str">
            <v>RHEM-SHSTG-ELCHP</v>
          </cell>
          <cell r="B1059" t="str">
            <v>VAR_ncap</v>
          </cell>
          <cell r="C1059" t="str">
            <v>-</v>
          </cell>
          <cell r="D1059">
            <v>2.1261758817233598E-3</v>
          </cell>
          <cell r="E1059">
            <v>0.19152747964187899</v>
          </cell>
          <cell r="F1059">
            <v>1.0314817594413901E-3</v>
          </cell>
          <cell r="G1059">
            <v>9.0030472223269903E-2</v>
          </cell>
          <cell r="H1059">
            <v>0.23929054407215899</v>
          </cell>
          <cell r="I1059">
            <v>0.18213653314622599</v>
          </cell>
          <cell r="J1059">
            <v>0.14008500772530999</v>
          </cell>
          <cell r="K1059">
            <v>0.23937977590941401</v>
          </cell>
          <cell r="L1059">
            <v>0.17169255653891699</v>
          </cell>
          <cell r="M1059">
            <v>0.14950685996765301</v>
          </cell>
          <cell r="N1059">
            <v>0.25145358917879901</v>
          </cell>
          <cell r="O1059">
            <v>0.15962926781397199</v>
          </cell>
        </row>
        <row r="1060">
          <cell r="A1060" t="str">
            <v>RHEM-SHSTG-ELCHP</v>
          </cell>
          <cell r="B1060" t="str">
            <v>VAR_cap</v>
          </cell>
          <cell r="C1060" t="str">
            <v>-</v>
          </cell>
          <cell r="D1060">
            <v>2.1261758817233598E-3</v>
          </cell>
          <cell r="E1060">
            <v>0.19365042609708277</v>
          </cell>
          <cell r="F1060">
            <v>0.19467650692298588</v>
          </cell>
          <cell r="G1060">
            <v>0.28470047448475116</v>
          </cell>
          <cell r="H1060">
            <v>0.42899329599553626</v>
          </cell>
          <cell r="I1060">
            <v>0.4945195550941564</v>
          </cell>
          <cell r="J1060">
            <v>0.56149353767834564</v>
          </cell>
          <cell r="K1060">
            <v>0.56154517369705348</v>
          </cell>
          <cell r="L1060">
            <v>0.56049360811852222</v>
          </cell>
          <cell r="M1060">
            <v>0.56048876224419886</v>
          </cell>
          <cell r="N1060">
            <v>0.56048942542109037</v>
          </cell>
          <cell r="O1060">
            <v>0.56048971694705563</v>
          </cell>
        </row>
        <row r="1061">
          <cell r="A1061" t="str">
            <v>ITOT-SWHELCBR</v>
          </cell>
          <cell r="B1061" t="str">
            <v>VAR_fout</v>
          </cell>
          <cell r="C1061" t="str">
            <v>ITOT-SWHAELC</v>
          </cell>
          <cell r="D1061">
            <v>9.8138902916437534</v>
          </cell>
          <cell r="E1061">
            <v>10.335082843723576</v>
          </cell>
          <cell r="F1061">
            <v>10.335088025766884</v>
          </cell>
          <cell r="G1061">
            <v>17.762338560693866</v>
          </cell>
          <cell r="H1061">
            <v>17.762339263344153</v>
          </cell>
          <cell r="I1061">
            <v>17.762339555898912</v>
          </cell>
          <cell r="J1061">
            <v>17.762340275742293</v>
          </cell>
          <cell r="K1061">
            <v>20.661699681824523</v>
          </cell>
          <cell r="L1061">
            <v>20.66169985047032</v>
          </cell>
          <cell r="M1061">
            <v>20.661701759970335</v>
          </cell>
          <cell r="N1061">
            <v>20.66170100276835</v>
          </cell>
          <cell r="O1061">
            <v>20.661703249660231</v>
          </cell>
        </row>
        <row r="1062">
          <cell r="A1062" t="str">
            <v>ITOT-SWHELCBR</v>
          </cell>
          <cell r="B1062" t="str">
            <v>VAR_fin</v>
          </cell>
          <cell r="C1062" t="str">
            <v>ITOT_ELC</v>
          </cell>
          <cell r="D1062">
            <v>11.646938744614729</v>
          </cell>
          <cell r="E1062">
            <v>12.258977830197782</v>
          </cell>
          <cell r="F1062">
            <v>12.249243372788545</v>
          </cell>
          <cell r="G1062">
            <v>21.024248433574236</v>
          </cell>
          <cell r="H1062">
            <v>20.996480796892659</v>
          </cell>
          <cell r="I1062">
            <v>20.968785929371638</v>
          </cell>
          <cell r="J1062">
            <v>20.941164530680041</v>
          </cell>
          <cell r="K1062">
            <v>24.327359168953823</v>
          </cell>
          <cell r="L1062">
            <v>24.32735936751962</v>
          </cell>
          <cell r="M1062">
            <v>24.327361615790206</v>
          </cell>
          <cell r="N1062">
            <v>24.327360724250557</v>
          </cell>
          <cell r="O1062">
            <v>24.327363369770886</v>
          </cell>
        </row>
        <row r="1063">
          <cell r="A1063" t="str">
            <v>ITOT-SWHELCBR</v>
          </cell>
          <cell r="B1063" t="str">
            <v>VAR_ncap</v>
          </cell>
          <cell r="C1063" t="str">
            <v>-</v>
          </cell>
          <cell r="E1063">
            <v>0.15465188422919099</v>
          </cell>
          <cell r="F1063">
            <v>6.5063370643780205E-2</v>
          </cell>
          <cell r="G1063">
            <v>1.01484907265296</v>
          </cell>
          <cell r="H1063">
            <v>0.47434132147883001</v>
          </cell>
          <cell r="I1063">
            <v>0.46056768092511602</v>
          </cell>
          <cell r="J1063">
            <v>0.56330537754593901</v>
          </cell>
          <cell r="K1063">
            <v>0.63555297257508403</v>
          </cell>
          <cell r="L1063">
            <v>0.54010024855817496</v>
          </cell>
          <cell r="M1063">
            <v>0.57101680594909499</v>
          </cell>
          <cell r="N1063">
            <v>0.80570605315601296</v>
          </cell>
          <cell r="O1063">
            <v>0.46259445861585602</v>
          </cell>
        </row>
        <row r="1064">
          <cell r="A1064" t="str">
            <v>ITOT-SWHELCBR</v>
          </cell>
          <cell r="B1064" t="str">
            <v>VAR_cap</v>
          </cell>
          <cell r="C1064" t="str">
            <v>-</v>
          </cell>
          <cell r="D1064">
            <v>0.55644997413134401</v>
          </cell>
          <cell r="E1064">
            <v>0.71110086662591687</v>
          </cell>
          <cell r="F1064">
            <v>0.7761618287093871</v>
          </cell>
          <cell r="G1064">
            <v>1.7910067227995969</v>
          </cell>
          <cell r="H1064">
            <v>1.7777780151989053</v>
          </cell>
          <cell r="I1064">
            <v>1.7703382549518549</v>
          </cell>
          <cell r="J1064">
            <v>1.498207894617458</v>
          </cell>
          <cell r="K1064">
            <v>1.6594152193249418</v>
          </cell>
          <cell r="L1064">
            <v>1.7350791481138086</v>
          </cell>
          <cell r="M1064">
            <v>1.7466581261043497</v>
          </cell>
          <cell r="N1064">
            <v>1.8581565018721709</v>
          </cell>
          <cell r="O1064">
            <v>1.8393042485205422</v>
          </cell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357.76963016437321</v>
          </cell>
          <cell r="K4">
            <v>469.8674211389723</v>
          </cell>
          <cell r="L4">
            <v>860.67054149763806</v>
          </cell>
          <cell r="M4">
            <v>779.18712755321928</v>
          </cell>
          <cell r="N4">
            <v>734.28505245501731</v>
          </cell>
          <cell r="O4">
            <v>713.03599010519599</v>
          </cell>
          <cell r="P4">
            <v>711.13717858278289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1.772582395754922</v>
          </cell>
          <cell r="K5">
            <v>214.65432665315055</v>
          </cell>
          <cell r="L5">
            <v>815.78398838494729</v>
          </cell>
          <cell r="M5">
            <v>715.88266859247278</v>
          </cell>
          <cell r="N5">
            <v>677.3765439337775</v>
          </cell>
          <cell r="O5">
            <v>682.77245417672566</v>
          </cell>
          <cell r="P5">
            <v>685.93339925037913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218.90722241887843</v>
          </cell>
          <cell r="K6">
            <v>147.06461669713596</v>
          </cell>
          <cell r="L6">
            <v>19.622834912656273</v>
          </cell>
          <cell r="M6">
            <v>16.272457084932654</v>
          </cell>
          <cell r="N6">
            <v>24.166521384574239</v>
          </cell>
          <cell r="O6">
            <v>16.379418721376492</v>
          </cell>
          <cell r="P6">
            <v>15.677977995356732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137.08982534973944</v>
          </cell>
          <cell r="K7">
            <v>108.14847778868585</v>
          </cell>
          <cell r="L7">
            <v>25.263718200034919</v>
          </cell>
          <cell r="M7">
            <v>47.03200187581497</v>
          </cell>
          <cell r="N7">
            <v>32.741987136666054</v>
          </cell>
          <cell r="O7">
            <v>13.884117207093229</v>
          </cell>
          <cell r="P7">
            <v>9.5258013370469854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1.2645066275196448</v>
          </cell>
          <cell r="I8">
            <v>1.4172410465596919</v>
          </cell>
          <cell r="J8">
            <v>-91.092813915372489</v>
          </cell>
          <cell r="K8">
            <v>-49.441494179895457</v>
          </cell>
          <cell r="L8">
            <v>-47.022048919511029</v>
          </cell>
          <cell r="M8">
            <v>-63.225443656022215</v>
          </cell>
          <cell r="N8">
            <v>-70.876789032123028</v>
          </cell>
          <cell r="O8">
            <v>-78.31485155987059</v>
          </cell>
          <cell r="P8">
            <v>-87.923958327334176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300.69424736480562</v>
          </cell>
          <cell r="K9">
            <v>1169.9854955886308</v>
          </cell>
          <cell r="L9">
            <v>1256.8799817101594</v>
          </cell>
          <cell r="M9">
            <v>1198.4325494410677</v>
          </cell>
          <cell r="N9">
            <v>1140.9251152399349</v>
          </cell>
          <cell r="O9">
            <v>1140.9251440278595</v>
          </cell>
          <cell r="P9">
            <v>1140.9253184308998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2.8846328923381364E-4</v>
          </cell>
          <cell r="L10">
            <v>9.1179043825212695E-3</v>
          </cell>
          <cell r="M10">
            <v>104.56762617682261</v>
          </cell>
          <cell r="N10">
            <v>128.36354170533093</v>
          </cell>
          <cell r="O10">
            <v>128.24918520003118</v>
          </cell>
          <cell r="P10">
            <v>127.68221848931029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335.41898194296562</v>
          </cell>
          <cell r="K11">
            <v>1143.088644242463</v>
          </cell>
          <cell r="L11">
            <v>1199.2491390681002</v>
          </cell>
          <cell r="M11">
            <v>1143.4817107295141</v>
          </cell>
          <cell r="N11">
            <v>1088.6111208955565</v>
          </cell>
          <cell r="O11">
            <v>1088.6111077998078</v>
          </cell>
          <cell r="P11">
            <v>1088.6113217539944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21.050289139525514</v>
          </cell>
          <cell r="K12">
            <v>371.15789937921903</v>
          </cell>
          <cell r="L12">
            <v>787.82688926434753</v>
          </cell>
          <cell r="M12">
            <v>715.16575251835229</v>
          </cell>
          <cell r="N12">
            <v>715.16323236704795</v>
          </cell>
          <cell r="O12">
            <v>715.18504498420521</v>
          </cell>
          <cell r="P12">
            <v>715.20033812342012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5.2742655149300988E-2</v>
          </cell>
          <cell r="K13">
            <v>0.11068030342489554</v>
          </cell>
          <cell r="L13">
            <v>4.6595555900799095</v>
          </cell>
          <cell r="M13">
            <v>38.011583005186182</v>
          </cell>
          <cell r="N13">
            <v>36.42361361272981</v>
          </cell>
          <cell r="O13">
            <v>38.011088958582128</v>
          </cell>
          <cell r="P13">
            <v>38.008095901717645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1.541627519577008E-3</v>
          </cell>
          <cell r="K14">
            <v>1.8173697025371585E-3</v>
          </cell>
          <cell r="L14">
            <v>1.5950860256676625E-2</v>
          </cell>
          <cell r="M14">
            <v>1.2081920726558032E-2</v>
          </cell>
          <cell r="N14">
            <v>2.4942786604256036E-2</v>
          </cell>
          <cell r="O14">
            <v>2.4612170395808951E-2</v>
          </cell>
          <cell r="P14">
            <v>1.1193030921876363E-2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533.83375538880318</v>
          </cell>
          <cell r="K15">
            <v>1085.7871293485805</v>
          </cell>
          <cell r="L15">
            <v>1255.6398765279412</v>
          </cell>
          <cell r="M15">
            <v>1255.6351692023618</v>
          </cell>
          <cell r="N15">
            <v>1255.6409010556879</v>
          </cell>
          <cell r="O15">
            <v>1255.6402001052068</v>
          </cell>
          <cell r="P15">
            <v>1255.6408270533059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2.6906925650557061E-2</v>
          </cell>
          <cell r="K16">
            <v>3.8269265121948166</v>
          </cell>
          <cell r="L16">
            <v>90.788080739807626</v>
          </cell>
          <cell r="M16">
            <v>185.21152880817388</v>
          </cell>
          <cell r="N16">
            <v>193.12459892856623</v>
          </cell>
          <cell r="O16">
            <v>195.73742149746619</v>
          </cell>
          <cell r="P16">
            <v>200.10116302520069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1.6231053115269671E-2</v>
          </cell>
          <cell r="K17">
            <v>0.24684454098327901</v>
          </cell>
          <cell r="L17">
            <v>1031.8772850513226</v>
          </cell>
          <cell r="M17">
            <v>1031.8781729984728</v>
          </cell>
          <cell r="N17">
            <v>1031.8799342068658</v>
          </cell>
          <cell r="O17">
            <v>1031.8801007048987</v>
          </cell>
          <cell r="P17">
            <v>1031.880679253874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223.96630635392694</v>
          </cell>
          <cell r="M18">
            <v>860.03074330124377</v>
          </cell>
          <cell r="N18">
            <v>971.30209993081394</v>
          </cell>
          <cell r="O18">
            <v>1415.8020613583353</v>
          </cell>
          <cell r="P18">
            <v>1415.7655007898011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5.8828219251198209E-3</v>
          </cell>
          <cell r="K19">
            <v>7.3328591630707259E-3</v>
          </cell>
          <cell r="L19">
            <v>1.2533850226633786E-2</v>
          </cell>
          <cell r="M19">
            <v>1.4079508668575623E-2</v>
          </cell>
          <cell r="N19">
            <v>2.1613891106913044E-2</v>
          </cell>
          <cell r="O19">
            <v>2.2483114890160652E-2</v>
          </cell>
          <cell r="P19">
            <v>4.8720742013078779E-2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3.1577399169403831E-3</v>
          </cell>
          <cell r="M20">
            <v>4.0367012271543459E-3</v>
          </cell>
          <cell r="N20">
            <v>4.5436485282781174E-3</v>
          </cell>
          <cell r="O20">
            <v>6.0697328059084749E-3</v>
          </cell>
          <cell r="P20">
            <v>5.0016661841628595E-3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5.5864813588232625E-4</v>
          </cell>
          <cell r="K21">
            <v>1.3363726271753309E-3</v>
          </cell>
          <cell r="L21">
            <v>2.8351641869016017E-3</v>
          </cell>
          <cell r="M21">
            <v>1.6220658816812419E-3</v>
          </cell>
          <cell r="N21">
            <v>1.9755171184008418E-2</v>
          </cell>
          <cell r="O21">
            <v>1.4511539306010946E-3</v>
          </cell>
          <cell r="P21">
            <v>8.8024954643341358E-3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1.4284208872180314E-3</v>
          </cell>
          <cell r="K22">
            <v>1.9909204792580518E-3</v>
          </cell>
          <cell r="L22">
            <v>188.17679481548237</v>
          </cell>
          <cell r="M22">
            <v>427.27185119971239</v>
          </cell>
          <cell r="N22">
            <v>1728.071968211133</v>
          </cell>
          <cell r="O22">
            <v>2001.1413618446281</v>
          </cell>
          <cell r="P22">
            <v>2759.9551862903581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9.6751287680489507E-3</v>
          </cell>
          <cell r="K23">
            <v>1.6251680514420531E-2</v>
          </cell>
          <cell r="L23">
            <v>533.46761258921129</v>
          </cell>
          <cell r="M23">
            <v>700.34708886154999</v>
          </cell>
          <cell r="N23">
            <v>604.36717834290835</v>
          </cell>
          <cell r="O23">
            <v>693.69518819390032</v>
          </cell>
          <cell r="P23">
            <v>693.46729770264267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1191.1033934999161</v>
          </cell>
          <cell r="K24">
            <v>3774.2228207551479</v>
          </cell>
          <cell r="L24">
            <v>6572.5620574361083</v>
          </cell>
          <cell r="M24">
            <v>7660.0564941464781</v>
          </cell>
          <cell r="N24">
            <v>8893.9299778191998</v>
          </cell>
          <cell r="O24">
            <v>9704.921943680316</v>
          </cell>
          <cell r="P24">
            <v>10467.300233183312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1.2645066275196448</v>
          </cell>
          <cell r="I25">
            <v>1.4172410465596919</v>
          </cell>
          <cell r="J25">
            <v>-91.831073004160956</v>
          </cell>
          <cell r="K25">
            <v>-49.984136032357341</v>
          </cell>
          <cell r="L25">
            <v>-47.96454607953536</v>
          </cell>
          <cell r="M25">
            <v>-63.975607131310014</v>
          </cell>
          <cell r="N25">
            <v>-71.973204840705534</v>
          </cell>
          <cell r="O25">
            <v>-79.291947442765746</v>
          </cell>
          <cell r="P25">
            <v>-88.975599803761796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833.33376333553974</v>
          </cell>
          <cell r="K26">
            <v>1325.4746188172351</v>
          </cell>
          <cell r="L26">
            <v>1.0283967686776409E-3</v>
          </cell>
          <cell r="M26">
            <v>573.6705521283493</v>
          </cell>
          <cell r="N26">
            <v>1852.4461116784005</v>
          </cell>
          <cell r="O26">
            <v>2684.6870382044972</v>
          </cell>
          <cell r="P26">
            <v>3448.9641923602903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833.33376333553974</v>
          </cell>
          <cell r="K27">
            <v>1325.4746188172351</v>
          </cell>
          <cell r="L27">
            <v>1.0283967686776409E-3</v>
          </cell>
          <cell r="M27">
            <v>573.6705521283493</v>
          </cell>
          <cell r="N27">
            <v>1852.4461116784005</v>
          </cell>
          <cell r="O27">
            <v>2684.6870382044972</v>
          </cell>
          <cell r="P27">
            <v>3448.9641923602903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-91.092813915372489</v>
          </cell>
          <cell r="K28">
            <v>-49.441494179895457</v>
          </cell>
          <cell r="L28">
            <v>-47.022048919511029</v>
          </cell>
          <cell r="M28">
            <v>-63.225443656022215</v>
          </cell>
          <cell r="N28">
            <v>-70.876789032123028</v>
          </cell>
          <cell r="O28">
            <v>-78.31485155987059</v>
          </cell>
          <cell r="P28">
            <v>-87.923958327334176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2.0131495420798499E-2</v>
          </cell>
          <cell r="H29">
            <v>1.7576986746769101E-2</v>
          </cell>
          <cell r="I29">
            <v>0.59914049451290496</v>
          </cell>
          <cell r="J29">
            <v>0.56369777375401497</v>
          </cell>
          <cell r="K29">
            <v>0.54027160606688995</v>
          </cell>
          <cell r="L29">
            <v>1.77033452494006E-2</v>
          </cell>
          <cell r="M29">
            <v>1.76737012962703E-2</v>
          </cell>
          <cell r="N29">
            <v>1.7681463380566999E-2</v>
          </cell>
          <cell r="O29">
            <v>1.7648100608464602E-2</v>
          </cell>
          <cell r="P29">
            <v>1.77972946261005E-2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1.8608505076331099E-2</v>
          </cell>
          <cell r="N30">
            <v>3.5229788361934099E-2</v>
          </cell>
          <cell r="O30">
            <v>3.5151442166679397E-2</v>
          </cell>
          <cell r="P30">
            <v>6.9510791599250901E-2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3.0413684017226701</v>
          </cell>
          <cell r="F31">
            <v>3.7461005091469399</v>
          </cell>
          <cell r="G31">
            <v>0.86614589416365395</v>
          </cell>
          <cell r="H31">
            <v>0.57115140075978299</v>
          </cell>
          <cell r="I31">
            <v>0.906029397775028</v>
          </cell>
          <cell r="J31">
            <v>0.339344753966284</v>
          </cell>
          <cell r="M31">
            <v>0.13232058241363501</v>
          </cell>
          <cell r="N31">
            <v>0.33082907756759999</v>
          </cell>
          <cell r="O31">
            <v>1.1326963292882199</v>
          </cell>
          <cell r="P31">
            <v>1.13550521232141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4.2682784618340103E-2</v>
          </cell>
          <cell r="N32">
            <v>0.13213565326669999</v>
          </cell>
          <cell r="O32">
            <v>0.129281522245911</v>
          </cell>
          <cell r="P32">
            <v>0.26092680582594302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1127.9631337967201</v>
          </cell>
          <cell r="F33">
            <v>1121.7078053175401</v>
          </cell>
          <cell r="G33">
            <v>1145.2608280765201</v>
          </cell>
          <cell r="H33">
            <v>1145.2605206445801</v>
          </cell>
          <cell r="I33">
            <v>1073.6459689283299</v>
          </cell>
          <cell r="J33">
            <v>767.61416967864398</v>
          </cell>
          <cell r="K33">
            <v>414.18703236119001</v>
          </cell>
          <cell r="L33">
            <v>317.76154077791</v>
          </cell>
          <cell r="M33">
            <v>298.70210215079197</v>
          </cell>
          <cell r="N33">
            <v>297.69591284686197</v>
          </cell>
          <cell r="O33">
            <v>297.69585567464998</v>
          </cell>
          <cell r="P33">
            <v>250.963556329466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1.84253432812615E-2</v>
          </cell>
          <cell r="H34">
            <v>2.3137254674857902E-2</v>
          </cell>
          <cell r="I34">
            <v>69.705437967221798</v>
          </cell>
          <cell r="J34">
            <v>73.681560064516702</v>
          </cell>
          <cell r="K34">
            <v>72.266017490075797</v>
          </cell>
          <cell r="L34">
            <v>18.372055120439502</v>
          </cell>
          <cell r="M34">
            <v>18.3725737849695</v>
          </cell>
          <cell r="N34">
            <v>18.3745393754788</v>
          </cell>
          <cell r="O34">
            <v>18.374478155968799</v>
          </cell>
          <cell r="P34">
            <v>18.374609360823701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1928.7105117825199</v>
          </cell>
          <cell r="F35">
            <v>1528.7258646893899</v>
          </cell>
          <cell r="G35">
            <v>1694.86074110305</v>
          </cell>
          <cell r="H35">
            <v>1271.8660572302699</v>
          </cell>
          <cell r="I35">
            <v>499.493305917638</v>
          </cell>
          <cell r="J35">
            <v>8.7141811424407398E-2</v>
          </cell>
          <cell r="K35">
            <v>7.1636132734773802E-2</v>
          </cell>
          <cell r="L35">
            <v>6.2004333637885801E-2</v>
          </cell>
          <cell r="M35">
            <v>3.2712000718022001E-2</v>
          </cell>
          <cell r="N35">
            <v>2.62833855666573E-2</v>
          </cell>
          <cell r="O35">
            <v>2.6227531739321099E-2</v>
          </cell>
          <cell r="P35">
            <v>2.5319139701306601E-2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1.71545056562297E-2</v>
          </cell>
          <cell r="H36">
            <v>1.7130357443173001E-2</v>
          </cell>
          <cell r="I36">
            <v>178.99302236986901</v>
          </cell>
          <cell r="J36">
            <v>173.337548261237</v>
          </cell>
          <cell r="K36">
            <v>168.77197546102099</v>
          </cell>
          <cell r="L36">
            <v>1.8671636976465199E-2</v>
          </cell>
          <cell r="M36">
            <v>1.8611118800747999E-2</v>
          </cell>
          <cell r="N36">
            <v>1.8638823947909999E-2</v>
          </cell>
          <cell r="O36">
            <v>1.8581803207479999E-2</v>
          </cell>
          <cell r="P36">
            <v>1.86697875796384E-2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2.1445864582806898E-2</v>
          </cell>
          <cell r="N37">
            <v>4.55457489679333E-2</v>
          </cell>
          <cell r="O37">
            <v>4.5743304672488799E-2</v>
          </cell>
          <cell r="P37">
            <v>6.5909893106822506E-2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0.27983967156477402</v>
          </cell>
          <cell r="G38">
            <v>0.55254524173854103</v>
          </cell>
          <cell r="H38">
            <v>0.32023740065432499</v>
          </cell>
          <cell r="I38">
            <v>0.53858859586458896</v>
          </cell>
          <cell r="J38">
            <v>0.31342353744652302</v>
          </cell>
          <cell r="M38">
            <v>6.0787205401880699E-2</v>
          </cell>
          <cell r="N38">
            <v>0.32075995101235499</v>
          </cell>
          <cell r="O38">
            <v>9.6950646409555696E-2</v>
          </cell>
          <cell r="P38">
            <v>0.19196595160993099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2.7908356857188701E-2</v>
          </cell>
          <cell r="H39">
            <v>2.86648513060003E-2</v>
          </cell>
          <cell r="I39">
            <v>49.7144392282027</v>
          </cell>
          <cell r="J39">
            <v>47.975852692986898</v>
          </cell>
          <cell r="K39">
            <v>45.978787056312598</v>
          </cell>
          <cell r="L39">
            <v>1.2943186124868901E-2</v>
          </cell>
          <cell r="M39">
            <v>1.5131205420636199E-2</v>
          </cell>
          <cell r="N39">
            <v>2.28515102047935E-2</v>
          </cell>
          <cell r="O39">
            <v>2.2752775600506599E-2</v>
          </cell>
          <cell r="P39">
            <v>2.3015106038393601E-2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1043.1351220235399</v>
          </cell>
          <cell r="F40">
            <v>1205.80435803366</v>
          </cell>
          <cell r="G40">
            <v>1111.5454685889699</v>
          </cell>
          <cell r="H40">
            <v>1111.5453798691201</v>
          </cell>
          <cell r="I40">
            <v>957.22731310874201</v>
          </cell>
          <cell r="J40">
            <v>652.85954665113297</v>
          </cell>
          <cell r="K40">
            <v>425.57709995717602</v>
          </cell>
          <cell r="L40">
            <v>213.00205875531199</v>
          </cell>
          <cell r="M40">
            <v>135.73135806525801</v>
          </cell>
          <cell r="N40">
            <v>110.899797728669</v>
          </cell>
          <cell r="O40">
            <v>110.89971947165699</v>
          </cell>
          <cell r="P40">
            <v>94.670798626359897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479.80986708058299</v>
          </cell>
          <cell r="F41">
            <v>384.782187202974</v>
          </cell>
          <cell r="G41">
            <v>626.80380320022095</v>
          </cell>
          <cell r="H41">
            <v>687.44722435055803</v>
          </cell>
          <cell r="I41">
            <v>467.54739432514401</v>
          </cell>
          <cell r="J41">
            <v>218.53990002615501</v>
          </cell>
          <cell r="K41">
            <v>128.38517639207001</v>
          </cell>
          <cell r="L41">
            <v>80.637332132441102</v>
          </cell>
          <cell r="M41">
            <v>66.002138617615898</v>
          </cell>
          <cell r="N41">
            <v>62.076766821288899</v>
          </cell>
          <cell r="O41">
            <v>62.076674310449</v>
          </cell>
          <cell r="P41">
            <v>52.511276789745096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726.71236373731404</v>
          </cell>
          <cell r="F42">
            <v>612.58889165140397</v>
          </cell>
          <cell r="G42">
            <v>281.16612333335303</v>
          </cell>
          <cell r="H42">
            <v>83.347064606763794</v>
          </cell>
          <cell r="I42">
            <v>23.214289440588601</v>
          </cell>
          <cell r="J42">
            <v>1.07568884134555E-2</v>
          </cell>
          <cell r="K42">
            <v>9.9187535011976899E-3</v>
          </cell>
          <cell r="L42">
            <v>7.9982315922684892E-3</v>
          </cell>
          <cell r="M42">
            <v>8.8013380159269201E-3</v>
          </cell>
          <cell r="N42">
            <v>1.0861044702559299E-2</v>
          </cell>
          <cell r="O42">
            <v>1.1465730861693E-2</v>
          </cell>
          <cell r="P42">
            <v>1.13400582765153E-2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1783.6626508808799</v>
          </cell>
          <cell r="F43">
            <v>1640.9694700733301</v>
          </cell>
          <cell r="G43">
            <v>1771.3600280414801</v>
          </cell>
          <cell r="H43">
            <v>1697.5591532507599</v>
          </cell>
          <cell r="I43">
            <v>456.05663507326</v>
          </cell>
          <cell r="J43">
            <v>0.11253664598140201</v>
          </cell>
          <cell r="K43">
            <v>0.112415377512684</v>
          </cell>
          <cell r="L43">
            <v>0.112374802885621</v>
          </cell>
          <cell r="M43">
            <v>5.1820311855954898E-2</v>
          </cell>
          <cell r="N43">
            <v>2.97443768737598E-2</v>
          </cell>
          <cell r="O43">
            <v>2.9707848408792301E-2</v>
          </cell>
          <cell r="P43">
            <v>2.8194496458080101E-2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0.103841736908012</v>
          </cell>
          <cell r="G44">
            <v>0.18511130790364799</v>
          </cell>
          <cell r="H44">
            <v>0.14136365157011499</v>
          </cell>
          <cell r="I44">
            <v>0.167874477881785</v>
          </cell>
          <cell r="J44">
            <v>9.6244057754255194E-2</v>
          </cell>
          <cell r="M44">
            <v>4.4749829690218103E-2</v>
          </cell>
          <cell r="N44">
            <v>7.9205500306551005E-2</v>
          </cell>
          <cell r="O44">
            <v>5.6367192185085999E-2</v>
          </cell>
          <cell r="P44">
            <v>0.16126044767238401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3.9497292155615198E-2</v>
          </cell>
          <cell r="N45">
            <v>0.108844341988274</v>
          </cell>
          <cell r="O45">
            <v>6.5845225994687298E-2</v>
          </cell>
          <cell r="P45">
            <v>0.163015788013291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5.7021006524113602</v>
          </cell>
          <cell r="F46">
            <v>6.7373532997635301</v>
          </cell>
          <cell r="G46">
            <v>26.609908307081</v>
          </cell>
          <cell r="H46">
            <v>26.706731630937501</v>
          </cell>
          <cell r="I46">
            <v>26.518874104282599</v>
          </cell>
          <cell r="J46">
            <v>11.932205566739601</v>
          </cell>
          <cell r="M46">
            <v>0.10377647989550901</v>
          </cell>
          <cell r="N46">
            <v>12.7785447975262</v>
          </cell>
          <cell r="O46">
            <v>16.903466261479402</v>
          </cell>
          <cell r="P46">
            <v>24.897828604645799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9.2700421027491196</v>
          </cell>
          <cell r="F47">
            <v>9.2700115012093907</v>
          </cell>
          <cell r="G47">
            <v>5.92922387466506E-2</v>
          </cell>
          <cell r="H47">
            <v>2.97028317390443E-2</v>
          </cell>
          <cell r="I47">
            <v>1.14805047657335E-2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1.28881263914304E-2</v>
          </cell>
          <cell r="H48">
            <v>2.1852783962566E-2</v>
          </cell>
          <cell r="I48">
            <v>0.19737896022388501</v>
          </cell>
          <cell r="J48">
            <v>76.747506754258495</v>
          </cell>
          <cell r="K48">
            <v>75.099780295650106</v>
          </cell>
          <cell r="L48">
            <v>73.174108561168197</v>
          </cell>
          <cell r="M48">
            <v>73.174055124477505</v>
          </cell>
          <cell r="N48">
            <v>73.174095152055401</v>
          </cell>
          <cell r="O48">
            <v>73.174053563344202</v>
          </cell>
          <cell r="P48">
            <v>73.174156554346595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7108.00716045844</v>
          </cell>
          <cell r="F49">
            <v>6514.7157236868898</v>
          </cell>
          <cell r="G49">
            <v>6659.3665031608398</v>
          </cell>
          <cell r="H49">
            <v>6024.90294910184</v>
          </cell>
          <cell r="I49">
            <v>3804.5371728943001</v>
          </cell>
          <cell r="J49">
            <v>2024.21143516441</v>
          </cell>
          <cell r="K49">
            <v>1331.0001108833101</v>
          </cell>
          <cell r="L49">
            <v>703.17879088373695</v>
          </cell>
          <cell r="M49">
            <v>592.59084596305502</v>
          </cell>
          <cell r="N49">
            <v>576.17826738802796</v>
          </cell>
          <cell r="O49">
            <v>580.81266689093798</v>
          </cell>
          <cell r="P49">
            <v>516.764657038216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1.7361233522385E-2</v>
          </cell>
          <cell r="H50">
            <v>1.4243099905430901E-2</v>
          </cell>
          <cell r="I50">
            <v>1.02672923857224</v>
          </cell>
          <cell r="J50">
            <v>2.6847020141639799</v>
          </cell>
          <cell r="K50">
            <v>2.57055976204194</v>
          </cell>
          <cell r="L50">
            <v>1.60523916171322</v>
          </cell>
          <cell r="M50">
            <v>3.6485544749267997E-2</v>
          </cell>
          <cell r="N50">
            <v>5.4245727146525299E-2</v>
          </cell>
          <cell r="O50">
            <v>5.9961971748415097E-2</v>
          </cell>
          <cell r="P50">
            <v>0.251353553200029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93.3062458712905</v>
          </cell>
          <cell r="F51">
            <v>98.053337238108398</v>
          </cell>
          <cell r="G51">
            <v>88.591767044499804</v>
          </cell>
          <cell r="H51">
            <v>79.9581545888188</v>
          </cell>
          <cell r="I51">
            <v>68.724496794806598</v>
          </cell>
          <cell r="J51">
            <v>33.814769322409397</v>
          </cell>
          <cell r="M51">
            <v>0.119520188789858</v>
          </cell>
          <cell r="N51">
            <v>0.21514344182700501</v>
          </cell>
          <cell r="O51">
            <v>0.21049325805243199</v>
          </cell>
          <cell r="P51">
            <v>0.32084921982558001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1440.94597969802</v>
          </cell>
          <cell r="F52">
            <v>1498.39309864245</v>
          </cell>
          <cell r="G52">
            <v>1247.14616165851</v>
          </cell>
          <cell r="H52">
            <v>1285.5213942181399</v>
          </cell>
          <cell r="I52">
            <v>1312.97327563108</v>
          </cell>
          <cell r="J52">
            <v>808.30164131080198</v>
          </cell>
          <cell r="K52">
            <v>392.30302341037998</v>
          </cell>
          <cell r="L52">
            <v>301.44614374525497</v>
          </cell>
          <cell r="M52">
            <v>319.95152362441399</v>
          </cell>
          <cell r="N52">
            <v>303.15212735186202</v>
          </cell>
          <cell r="O52">
            <v>303.13417649611398</v>
          </cell>
          <cell r="P52">
            <v>302.76207373109099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2.3807835569604901E-2</v>
          </cell>
          <cell r="N53">
            <v>6.2331719063932603E-2</v>
          </cell>
          <cell r="O53">
            <v>5.2597331361110999E-2</v>
          </cell>
          <cell r="P53">
            <v>0.110762060245486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2229.9139415393502</v>
          </cell>
          <cell r="F54">
            <v>1945.7739106650799</v>
          </cell>
          <cell r="G54">
            <v>1392.7946920668101</v>
          </cell>
          <cell r="H54">
            <v>1162.57112789548</v>
          </cell>
          <cell r="I54">
            <v>654.02421752777298</v>
          </cell>
          <cell r="J54">
            <v>441.316785763447</v>
          </cell>
          <cell r="K54">
            <v>248.93163161385499</v>
          </cell>
          <cell r="L54">
            <v>69.131027368503993</v>
          </cell>
          <cell r="M54">
            <v>68.212532715347294</v>
          </cell>
          <cell r="N54">
            <v>68.647268421297795</v>
          </cell>
          <cell r="O54">
            <v>68.670482033062996</v>
          </cell>
          <cell r="P54">
            <v>68.690692798524694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3764.1661671086699</v>
          </cell>
          <cell r="F55">
            <v>3542.22034654564</v>
          </cell>
          <cell r="G55">
            <v>2728.5499820033501</v>
          </cell>
          <cell r="H55">
            <v>2528.0649198023398</v>
          </cell>
          <cell r="I55">
            <v>2036.7487191922301</v>
          </cell>
          <cell r="J55">
            <v>1286.1178984108201</v>
          </cell>
          <cell r="K55">
            <v>643.805214786276</v>
          </cell>
          <cell r="L55">
            <v>372.18241027547299</v>
          </cell>
          <cell r="M55">
            <v>388.34386990886998</v>
          </cell>
          <cell r="N55">
            <v>372.13111666119801</v>
          </cell>
          <cell r="O55">
            <v>372.12771109033901</v>
          </cell>
          <cell r="P55">
            <v>372.13573136288699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1.78637929601498E-2</v>
          </cell>
          <cell r="F56">
            <v>1.7877737807758001E-2</v>
          </cell>
          <cell r="G56">
            <v>1.75928955211328E-4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3.5256678158509249</v>
          </cell>
          <cell r="F57">
            <v>2.4830180435919331</v>
          </cell>
          <cell r="G57">
            <v>3.4803188341985871</v>
          </cell>
          <cell r="H57">
            <v>3.3080153804188961</v>
          </cell>
          <cell r="I57">
            <v>0.67445233612634092</v>
          </cell>
          <cell r="J57">
            <v>0.22524200946955902</v>
          </cell>
          <cell r="K57">
            <v>6.8482699776593103E-2</v>
          </cell>
          <cell r="L57">
            <v>1.43153563683885E-2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2.1876000803676101E-2</v>
          </cell>
          <cell r="F58">
            <v>4.2401628380797599E-2</v>
          </cell>
          <cell r="G58">
            <v>4.8736446950679496E-2</v>
          </cell>
          <cell r="H58">
            <v>3.6930738685268041E-2</v>
          </cell>
          <cell r="I58">
            <v>2.7695515223291001E-2</v>
          </cell>
          <cell r="J58">
            <v>1.3832950819891179E-2</v>
          </cell>
          <cell r="K58">
            <v>1.1493194091445429E-2</v>
          </cell>
          <cell r="L58">
            <v>4.7358172898320505E-3</v>
          </cell>
          <cell r="M58">
            <v>2.6704650125700162E-2</v>
          </cell>
          <cell r="N58">
            <v>4.31466239500908E-2</v>
          </cell>
          <cell r="O58">
            <v>5.1739251082488419E-2</v>
          </cell>
          <cell r="P58">
            <v>6.4750968844186407E-2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5.9721639025237403</v>
          </cell>
          <cell r="F59">
            <v>12.3674767979871</v>
          </cell>
          <cell r="G59">
            <v>10.203088142129619</v>
          </cell>
          <cell r="H59">
            <v>20.909759127210098</v>
          </cell>
          <cell r="I59">
            <v>7.761863896019392</v>
          </cell>
          <cell r="J59">
            <v>3.4363162129403149</v>
          </cell>
          <cell r="K59">
            <v>3.6136107206945142E-2</v>
          </cell>
          <cell r="L59">
            <v>2.290366592287648E-2</v>
          </cell>
          <cell r="M59">
            <v>0.1054920978898089</v>
          </cell>
          <cell r="N59">
            <v>0.1026187886774588</v>
          </cell>
          <cell r="O59">
            <v>8.2275530978247496E-2</v>
          </cell>
          <cell r="P59">
            <v>4.163811099406009E-2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5.7005619320740601</v>
          </cell>
          <cell r="F60">
            <v>17.857303161018152</v>
          </cell>
          <cell r="G60">
            <v>131.22022708221658</v>
          </cell>
          <cell r="H60">
            <v>296.72969128896375</v>
          </cell>
          <cell r="I60">
            <v>785.94414924275907</v>
          </cell>
          <cell r="J60">
            <v>500.2429083660366</v>
          </cell>
          <cell r="K60">
            <v>362.79737349259494</v>
          </cell>
          <cell r="L60">
            <v>96.455761574656194</v>
          </cell>
          <cell r="M60">
            <v>58.293535600667447</v>
          </cell>
          <cell r="N60">
            <v>0.1711054921941485</v>
          </cell>
          <cell r="O60">
            <v>0.142468311670643</v>
          </cell>
          <cell r="P60">
            <v>6.8049499131396504E-2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12.850840114975099</v>
          </cell>
          <cell r="F61">
            <v>22.519359739383198</v>
          </cell>
          <cell r="G61">
            <v>17.838837575382001</v>
          </cell>
          <cell r="H61">
            <v>14.954028137587354</v>
          </cell>
          <cell r="I61">
            <v>3.7455385252635041</v>
          </cell>
          <cell r="J61">
            <v>0.69499814518982761</v>
          </cell>
          <cell r="K61">
            <v>5.3543069521068201E-2</v>
          </cell>
          <cell r="L61">
            <v>2.9830814327570447E-2</v>
          </cell>
          <cell r="M61">
            <v>33.365963114582655</v>
          </cell>
          <cell r="N61">
            <v>90.642003111309819</v>
          </cell>
          <cell r="O61">
            <v>82.322908669728761</v>
          </cell>
          <cell r="P61">
            <v>79.262576414765704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18.498476866842498</v>
          </cell>
          <cell r="G62">
            <v>12.960722348065966</v>
          </cell>
          <cell r="H62">
            <v>39.958197911988236</v>
          </cell>
          <cell r="I62">
            <v>34.489601981342147</v>
          </cell>
          <cell r="J62">
            <v>2.1865880801274001E-3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53.185641018761601</v>
          </cell>
          <cell r="F63">
            <v>130.29994199038899</v>
          </cell>
          <cell r="G63">
            <v>39.966993909992603</v>
          </cell>
          <cell r="H63">
            <v>20.0868089784008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812.24367168691504</v>
          </cell>
          <cell r="F64">
            <v>545.266344350287</v>
          </cell>
          <cell r="G64">
            <v>199.75956528611599</v>
          </cell>
          <cell r="H64">
            <v>200.76210622639101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0.20979327143761387</v>
          </cell>
          <cell r="F65">
            <v>0.13124845777973759</v>
          </cell>
          <cell r="G65">
            <v>0.1455703286568886</v>
          </cell>
          <cell r="H65">
            <v>6.2419137483493599E-3</v>
          </cell>
          <cell r="I65">
            <v>1.1613181530163699E-3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3.1629611736820706</v>
          </cell>
          <cell r="F66">
            <v>3.1604799956758547</v>
          </cell>
          <cell r="G66">
            <v>3.3826348979971579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326.19568762521646</v>
          </cell>
          <cell r="F67">
            <v>384.71215150108372</v>
          </cell>
          <cell r="G67">
            <v>211.59508451261314</v>
          </cell>
          <cell r="H67">
            <v>135.65846283412429</v>
          </cell>
          <cell r="I67">
            <v>3.3865599581131278E-2</v>
          </cell>
          <cell r="J67">
            <v>2.4624978906589699E-3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0.2486059816537825</v>
          </cell>
          <cell r="F68">
            <v>0.25829556629174238</v>
          </cell>
          <cell r="G68">
            <v>0.27826376321278862</v>
          </cell>
          <cell r="H68">
            <v>2.10995522699595E-2</v>
          </cell>
          <cell r="I68">
            <v>3.45020496959564E-3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2.7311397150252277</v>
          </cell>
          <cell r="F69">
            <v>2.6587119811055433</v>
          </cell>
          <cell r="G69">
            <v>2.4932995446822233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3.1295775674348401E-3</v>
          </cell>
          <cell r="G70">
            <v>7.0309266702562306E-3</v>
          </cell>
          <cell r="H70">
            <v>1.7562379624333373E-2</v>
          </cell>
          <cell r="I70">
            <v>1.3296270183326136E-2</v>
          </cell>
          <cell r="J70">
            <v>6.4774700037299598E-3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3.3991756221529602E-3</v>
          </cell>
          <cell r="G71">
            <v>8.8481212853230504E-3</v>
          </cell>
          <cell r="H71">
            <v>2.245954573289172E-2</v>
          </cell>
          <cell r="I71">
            <v>1.577812631861155E-2</v>
          </cell>
          <cell r="J71">
            <v>7.1864742810517019E-3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2.4086395468961999E-3</v>
          </cell>
          <cell r="G72">
            <v>5.01119998013145E-3</v>
          </cell>
          <cell r="H72">
            <v>1.5916567070400772E-2</v>
          </cell>
          <cell r="I72">
            <v>1.2209272748065972E-2</v>
          </cell>
          <cell r="J72">
            <v>6.1901005827611827E-3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3.8075132972967699E-3</v>
          </cell>
          <cell r="G73">
            <v>1.01962803645983E-2</v>
          </cell>
          <cell r="H73">
            <v>1.97615869288893E-2</v>
          </cell>
          <cell r="I73">
            <v>1.3863996519217874E-2</v>
          </cell>
          <cell r="J73">
            <v>5.6186055616087435E-3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2.7164964719347102E-3</v>
          </cell>
          <cell r="G74">
            <v>6.4358576505253503E-3</v>
          </cell>
          <cell r="H74">
            <v>1.723941445793014E-2</v>
          </cell>
          <cell r="I74">
            <v>1.2023348963552564E-2</v>
          </cell>
          <cell r="J74">
            <v>5.3928378530282445E-3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4.1468579634870197E-3</v>
          </cell>
          <cell r="G75">
            <v>1.1675284451760311E-2</v>
          </cell>
          <cell r="H75">
            <v>3.2742393219637678E-2</v>
          </cell>
          <cell r="I75">
            <v>2.3180069070103948E-2</v>
          </cell>
          <cell r="J75">
            <v>1.0338716360004151E-2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3.0137233034918699E-3</v>
          </cell>
          <cell r="G76">
            <v>7.36890229350564E-3</v>
          </cell>
          <cell r="H76">
            <v>1.4735249704775411E-2</v>
          </cell>
          <cell r="I76">
            <v>1.025979212986404E-2</v>
          </cell>
          <cell r="J76">
            <v>4.1401275532086347E-3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4.9694456880501003E-2</v>
          </cell>
          <cell r="G77">
            <v>1.048702711175159E-2</v>
          </cell>
          <cell r="H77">
            <v>1.89581050180802E-5</v>
          </cell>
          <cell r="K77">
            <v>0.10607856800774799</v>
          </cell>
          <cell r="L77">
            <v>0.106386566895582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2.58813859106779E-3</v>
          </cell>
          <cell r="G78">
            <v>6.2007180958613597E-3</v>
          </cell>
          <cell r="H78">
            <v>1.185751313508116E-2</v>
          </cell>
          <cell r="I78">
            <v>8.06544684400912E-3</v>
          </cell>
          <cell r="J78">
            <v>3.2361812193234373E-3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1.1390249426013599E-2</v>
          </cell>
          <cell r="G79">
            <v>1.9334173428249918E-2</v>
          </cell>
          <cell r="K79">
            <v>4.2091075279992303E-5</v>
          </cell>
          <cell r="L79">
            <v>6.6428679495202301E-5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5.2921260856941803E-3</v>
          </cell>
          <cell r="G80">
            <v>8.1154711184929004E-3</v>
          </cell>
        </row>
        <row r="81">
          <cell r="B81" t="str">
            <v>CO2_T</v>
          </cell>
          <cell r="C81" t="str">
            <v>VAR_fout</v>
          </cell>
          <cell r="D81" t="str">
            <v>TFHGV-ICEDSLExt</v>
          </cell>
          <cell r="E81">
            <v>1402.1475560444101</v>
          </cell>
          <cell r="F81">
            <v>1172.18209127976</v>
          </cell>
          <cell r="G81">
            <v>100.999678083329</v>
          </cell>
          <cell r="H81">
            <v>101.389786715532</v>
          </cell>
        </row>
        <row r="82">
          <cell r="B82" t="str">
            <v>CO2_T</v>
          </cell>
          <cell r="C82" t="str">
            <v>VAR_fout</v>
          </cell>
          <cell r="D82" t="str">
            <v>TPSHPGSLEXT</v>
          </cell>
          <cell r="E82">
            <v>129.873812963153</v>
          </cell>
          <cell r="F82">
            <v>70.663448665904795</v>
          </cell>
          <cell r="G82">
            <v>103.964955470988</v>
          </cell>
          <cell r="H82">
            <v>103.965381509555</v>
          </cell>
          <cell r="I82">
            <v>103.9656964596</v>
          </cell>
          <cell r="J82">
            <v>26.301168870022199</v>
          </cell>
          <cell r="K82">
            <v>2.1280985295847E-3</v>
          </cell>
        </row>
        <row r="83">
          <cell r="B83" t="str">
            <v>CO2_T</v>
          </cell>
          <cell r="C83" t="str">
            <v>VAR_fout</v>
          </cell>
          <cell r="D83" t="str">
            <v>T_TW-ICEGSL-S1</v>
          </cell>
          <cell r="E83">
            <v>3.2708690211229321</v>
          </cell>
          <cell r="F83">
            <v>23.75762552307933</v>
          </cell>
          <cell r="G83">
            <v>23.872069450179271</v>
          </cell>
          <cell r="H83">
            <v>29.825283680582942</v>
          </cell>
          <cell r="I83">
            <v>69.956880294492251</v>
          </cell>
          <cell r="J83">
            <v>70.260662614927426</v>
          </cell>
          <cell r="K83">
            <v>33.567217013272817</v>
          </cell>
          <cell r="L83">
            <v>2.8012459644386096</v>
          </cell>
          <cell r="M83">
            <v>5.2598763293019796E-2</v>
          </cell>
          <cell r="N83">
            <v>5.255255939173796E-2</v>
          </cell>
          <cell r="O83">
            <v>5.7322792561505548E-2</v>
          </cell>
          <cell r="P83">
            <v>0.1118620450203885</v>
          </cell>
        </row>
        <row r="84">
          <cell r="B84" t="str">
            <v>CO2_T</v>
          </cell>
          <cell r="C84" t="str">
            <v>VAR_fout</v>
          </cell>
          <cell r="D84" t="str">
            <v>TPSHPDSLEXT</v>
          </cell>
          <cell r="E84">
            <v>1273.9831592043399</v>
          </cell>
          <cell r="F84">
            <v>1263.14792117462</v>
          </cell>
          <cell r="G84">
            <v>1155.4330872492701</v>
          </cell>
          <cell r="H84">
            <v>1056.60527430563</v>
          </cell>
          <cell r="I84">
            <v>1017.07212287077</v>
          </cell>
          <cell r="J84">
            <v>528.30460350521503</v>
          </cell>
          <cell r="K84">
            <v>339.02436027547202</v>
          </cell>
          <cell r="L84">
            <v>149.74604872709</v>
          </cell>
          <cell r="M84">
            <v>149.74592638406199</v>
          </cell>
          <cell r="N84">
            <v>149.74589501245299</v>
          </cell>
          <cell r="O84">
            <v>149.745863210115</v>
          </cell>
          <cell r="P84">
            <v>149.746054057717</v>
          </cell>
        </row>
        <row r="85">
          <cell r="B85" t="str">
            <v>CO2_T</v>
          </cell>
          <cell r="C85" t="str">
            <v>VAR_fout</v>
          </cell>
          <cell r="D85" t="str">
            <v>T_TW-ICEGSL-S2</v>
          </cell>
          <cell r="E85">
            <v>8.2983429421386994</v>
          </cell>
          <cell r="F85">
            <v>8.5878342989937497</v>
          </cell>
          <cell r="G85">
            <v>8.5871643782678824</v>
          </cell>
          <cell r="H85">
            <v>7.4565765356435447</v>
          </cell>
          <cell r="I85">
            <v>0.70611768361347482</v>
          </cell>
          <cell r="J85">
            <v>1.177572212362794E-2</v>
          </cell>
          <cell r="K85">
            <v>1.218280329945538E-2</v>
          </cell>
          <cell r="L85">
            <v>1.2716068959732631E-2</v>
          </cell>
          <cell r="M85">
            <v>1.3029792501766089E-2</v>
          </cell>
          <cell r="N85">
            <v>1.648196652499407E-2</v>
          </cell>
          <cell r="O85">
            <v>1.670196432104714E-2</v>
          </cell>
          <cell r="P85">
            <v>2.67315951304701E-2</v>
          </cell>
        </row>
        <row r="86">
          <cell r="B86" t="str">
            <v>CO2_T</v>
          </cell>
          <cell r="C86" t="str">
            <v>VAR_fout</v>
          </cell>
          <cell r="D86" t="str">
            <v>T_TW-ICEGSL-S3</v>
          </cell>
          <cell r="E86">
            <v>8.1951871437200303</v>
          </cell>
          <cell r="F86">
            <v>0.6656715866954851</v>
          </cell>
          <cell r="G86">
            <v>0.66521291325105703</v>
          </cell>
          <cell r="H86">
            <v>0.67705772317153057</v>
          </cell>
          <cell r="I86">
            <v>0.68232549748164661</v>
          </cell>
          <cell r="J86">
            <v>0.34079236771252064</v>
          </cell>
          <cell r="K86">
            <v>1.1513736291212546E-2</v>
          </cell>
          <cell r="L86">
            <v>1.2850320647378639E-2</v>
          </cell>
          <cell r="M86">
            <v>1.400209039454519E-2</v>
          </cell>
          <cell r="N86">
            <v>1.5739767037921511E-2</v>
          </cell>
          <cell r="O86">
            <v>1.7776101416869569E-2</v>
          </cell>
          <cell r="P86">
            <v>2.4099057689120532E-2</v>
          </cell>
        </row>
        <row r="87">
          <cell r="B87" t="str">
            <v>CO2_T</v>
          </cell>
          <cell r="C87" t="str">
            <v>VAR_fout</v>
          </cell>
          <cell r="D87" t="str">
            <v>T_C-ICEGSLEXT</v>
          </cell>
          <cell r="E87">
            <v>4722.2882710343602</v>
          </cell>
          <cell r="F87">
            <v>4029.84514238984</v>
          </cell>
          <cell r="G87">
            <v>2393.23981840345</v>
          </cell>
          <cell r="H87">
            <v>1017.34215358795</v>
          </cell>
        </row>
        <row r="88">
          <cell r="B88" t="str">
            <v>CO2_T</v>
          </cell>
          <cell r="C88" t="str">
            <v>VAR_fout</v>
          </cell>
          <cell r="D88" t="str">
            <v>T_TW-ICEGSL-S4</v>
          </cell>
          <cell r="E88">
            <v>2.8999070506376441</v>
          </cell>
          <cell r="F88">
            <v>0.18442630809833552</v>
          </cell>
          <cell r="G88">
            <v>0.18359472472316954</v>
          </cell>
          <cell r="H88">
            <v>0.19279499784951717</v>
          </cell>
          <cell r="I88">
            <v>0.20086223901933548</v>
          </cell>
          <cell r="J88">
            <v>0.19123385982109375</v>
          </cell>
          <cell r="K88">
            <v>5.8069871259613472E-2</v>
          </cell>
          <cell r="L88">
            <v>1.0029748660063651E-2</v>
          </cell>
          <cell r="M88">
            <v>1.062361760522061E-2</v>
          </cell>
          <cell r="N88">
            <v>1.257838623255652E-2</v>
          </cell>
          <cell r="O88">
            <v>1.328632738937194E-2</v>
          </cell>
          <cell r="P88">
            <v>1.767196841521337E-2</v>
          </cell>
        </row>
        <row r="89">
          <cell r="B89" t="str">
            <v>CO2_T</v>
          </cell>
          <cell r="C89" t="str">
            <v>VAR_fout</v>
          </cell>
          <cell r="D89" t="str">
            <v>T_C-ICEDSLEXT</v>
          </cell>
          <cell r="E89">
            <v>3890.67180378999</v>
          </cell>
          <cell r="F89">
            <v>3569.7775499190898</v>
          </cell>
          <cell r="G89">
            <v>2582.8977182845401</v>
          </cell>
          <cell r="H89">
            <v>1065.3135216114799</v>
          </cell>
        </row>
        <row r="90">
          <cell r="B90" t="str">
            <v>CO2_T</v>
          </cell>
          <cell r="C90" t="str">
            <v>VAR_fout</v>
          </cell>
          <cell r="D90" t="str">
            <v>T_TW-ICEGSLEXT</v>
          </cell>
          <cell r="E90">
            <v>154.33311218541201</v>
          </cell>
          <cell r="F90">
            <v>6.2860713101693999E-2</v>
          </cell>
          <cell r="G90">
            <v>4.2043042029461103E-2</v>
          </cell>
          <cell r="H90">
            <v>4.1726258357198197E-2</v>
          </cell>
        </row>
        <row r="91">
          <cell r="B91" t="str">
            <v>CO2_T</v>
          </cell>
          <cell r="C91" t="str">
            <v>VAR_fout</v>
          </cell>
          <cell r="D91" t="str">
            <v>TFLGV-ICENGA</v>
          </cell>
          <cell r="E91">
            <v>1.449672785105947</v>
          </cell>
          <cell r="F91">
            <v>1.2621804089959072</v>
          </cell>
          <cell r="G91">
            <v>1.7963976264304395</v>
          </cell>
        </row>
        <row r="92">
          <cell r="B92" t="str">
            <v>CO2_T</v>
          </cell>
          <cell r="C92" t="str">
            <v>VAR_fout</v>
          </cell>
          <cell r="D92" t="str">
            <v>T_B_c-ICENGA-S1</v>
          </cell>
          <cell r="F92">
            <v>0.34511435241708799</v>
          </cell>
          <cell r="G92">
            <v>3.9344788564039199E-3</v>
          </cell>
          <cell r="H92">
            <v>0.34421988449634505</v>
          </cell>
          <cell r="K92">
            <v>2.3446869497979498E-3</v>
          </cell>
          <cell r="L92">
            <v>2.4788587276526998E-3</v>
          </cell>
        </row>
        <row r="93">
          <cell r="B93" t="str">
            <v>CO2_T</v>
          </cell>
          <cell r="C93" t="str">
            <v>VAR_fout</v>
          </cell>
          <cell r="D93" t="str">
            <v>T_B_c-ICENGA-S2</v>
          </cell>
          <cell r="F93">
            <v>3.5154187156658302E-3</v>
          </cell>
          <cell r="G93">
            <v>7.038218406319751E-3</v>
          </cell>
          <cell r="K93">
            <v>7.1752570167362393E-5</v>
          </cell>
          <cell r="L93">
            <v>7.8358890330999895E-5</v>
          </cell>
        </row>
        <row r="94">
          <cell r="B94" t="str">
            <v>CO2_T</v>
          </cell>
          <cell r="C94" t="str">
            <v>VAR_fout</v>
          </cell>
          <cell r="D94" t="str">
            <v>T_B_u-ICEDSL-S1</v>
          </cell>
          <cell r="E94">
            <v>1.909034349950308E-2</v>
          </cell>
          <cell r="F94">
            <v>0.22176412541819965</v>
          </cell>
          <cell r="G94">
            <v>9.4602896941089008E-3</v>
          </cell>
          <cell r="H94">
            <v>3.35444658581172E-3</v>
          </cell>
        </row>
        <row r="95">
          <cell r="B95" t="str">
            <v>CO2_T</v>
          </cell>
          <cell r="C95" t="str">
            <v>VAR_fout</v>
          </cell>
          <cell r="D95" t="str">
            <v>T_B_c-ICENGA-S3</v>
          </cell>
          <cell r="F95">
            <v>5.69695779166311E-3</v>
          </cell>
          <cell r="G95">
            <v>4.8651259781000489</v>
          </cell>
        </row>
        <row r="96">
          <cell r="B96" t="str">
            <v>CO2_T</v>
          </cell>
          <cell r="C96" t="str">
            <v>VAR_fout</v>
          </cell>
          <cell r="D96" t="str">
            <v>T_B_u-ICEDSL-S2</v>
          </cell>
          <cell r="E96">
            <v>8.1250728503125984</v>
          </cell>
          <cell r="F96">
            <v>9.9152558907725492</v>
          </cell>
          <cell r="G96">
            <v>5.6828678586886248E-3</v>
          </cell>
        </row>
        <row r="97">
          <cell r="B97" t="str">
            <v>CO2_T</v>
          </cell>
          <cell r="C97" t="str">
            <v>VAR_fout</v>
          </cell>
          <cell r="D97" t="str">
            <v>T_B_c-ICENGA-S4</v>
          </cell>
          <cell r="G97">
            <v>1.1900216848548991E-4</v>
          </cell>
        </row>
        <row r="98">
          <cell r="B98" t="str">
            <v>CO2_T</v>
          </cell>
          <cell r="C98" t="str">
            <v>VAR_fout</v>
          </cell>
          <cell r="D98" t="str">
            <v>T_B_u-ICEDSL-S3</v>
          </cell>
          <cell r="E98">
            <v>44.515805969468452</v>
          </cell>
          <cell r="F98">
            <v>65.910179634883036</v>
          </cell>
          <cell r="G98">
            <v>6.5048726816481607E-3</v>
          </cell>
        </row>
        <row r="99">
          <cell r="B99" t="str">
            <v>CO2_T</v>
          </cell>
          <cell r="C99" t="str">
            <v>VAR_fout</v>
          </cell>
          <cell r="D99" t="str">
            <v>T_B_u-ICEDSL-S4</v>
          </cell>
          <cell r="E99">
            <v>0.2129921296816556</v>
          </cell>
          <cell r="F99">
            <v>1.3042225935288049E-3</v>
          </cell>
        </row>
        <row r="100">
          <cell r="B100" t="str">
            <v>CO2_T</v>
          </cell>
          <cell r="C100" t="str">
            <v>VAR_fout</v>
          </cell>
          <cell r="D100" t="str">
            <v>T_B_c-ICENGAEXT</v>
          </cell>
          <cell r="E100">
            <v>7.7575311883216602E-3</v>
          </cell>
          <cell r="F100">
            <v>7.7421171341746997E-3</v>
          </cell>
          <cell r="G100">
            <v>4.4445198295720798E-4</v>
          </cell>
        </row>
        <row r="101">
          <cell r="B101" t="str">
            <v>CO2_T</v>
          </cell>
          <cell r="C101" t="str">
            <v>VAR_fout</v>
          </cell>
          <cell r="D101" t="str">
            <v>T_B_u-ICEDSLEXT</v>
          </cell>
          <cell r="E101">
            <v>1.2710285960610901</v>
          </cell>
          <cell r="F101">
            <v>1.2694182327533601</v>
          </cell>
          <cell r="G101">
            <v>1.26445268863782</v>
          </cell>
        </row>
        <row r="102">
          <cell r="B102" t="str">
            <v>CO2_T</v>
          </cell>
          <cell r="C102" t="str">
            <v>VAR_fout</v>
          </cell>
          <cell r="D102" t="str">
            <v>T_C-HYBGSLEXT</v>
          </cell>
          <cell r="E102">
            <v>92.549147880956696</v>
          </cell>
          <cell r="F102">
            <v>91.7244889273409</v>
          </cell>
          <cell r="G102">
            <v>57.644457065908597</v>
          </cell>
          <cell r="H102">
            <v>32.395483472869699</v>
          </cell>
        </row>
        <row r="103">
          <cell r="B103" t="str">
            <v>CO2_T</v>
          </cell>
          <cell r="C103" t="str">
            <v>VAR_fout</v>
          </cell>
          <cell r="D103" t="str">
            <v>TPAVDKEREXT</v>
          </cell>
          <cell r="E103">
            <v>79.576349423418094</v>
          </cell>
          <cell r="F103">
            <v>100.796237247683</v>
          </cell>
          <cell r="G103">
            <v>132.626068984081</v>
          </cell>
          <cell r="H103">
            <v>185.675788544743</v>
          </cell>
          <cell r="I103">
            <v>170.02894982493601</v>
          </cell>
          <cell r="J103">
            <v>154.38211110512901</v>
          </cell>
          <cell r="K103">
            <v>138.735272385321</v>
          </cell>
          <cell r="L103">
            <v>123.088433665514</v>
          </cell>
          <cell r="M103">
            <v>109.90751284479499</v>
          </cell>
          <cell r="N103">
            <v>98.138070491291401</v>
          </cell>
          <cell r="O103">
            <v>87.628958480337403</v>
          </cell>
          <cell r="P103">
            <v>78.245214379164594</v>
          </cell>
        </row>
        <row r="104">
          <cell r="B104" t="str">
            <v>CO2_T</v>
          </cell>
          <cell r="C104" t="str">
            <v>VAR_fout</v>
          </cell>
          <cell r="D104" t="str">
            <v>T_C-ICE-GSL-S1</v>
          </cell>
          <cell r="E104">
            <v>35.177287970063873</v>
          </cell>
          <cell r="F104">
            <v>74.334743338049094</v>
          </cell>
          <cell r="G104">
            <v>144.86030560891476</v>
          </cell>
          <cell r="H104">
            <v>84.416487408336479</v>
          </cell>
          <cell r="I104">
            <v>39.409017465699591</v>
          </cell>
          <cell r="J104">
            <v>5.1600678429093909</v>
          </cell>
        </row>
        <row r="105">
          <cell r="B105" t="str">
            <v>CO2_T</v>
          </cell>
          <cell r="C105" t="str">
            <v>VAR_fout</v>
          </cell>
          <cell r="D105" t="str">
            <v>TFLGV-ICEGSL</v>
          </cell>
          <cell r="E105">
            <v>26.332149040118523</v>
          </cell>
          <cell r="F105">
            <v>42.571785799582379</v>
          </cell>
          <cell r="G105">
            <v>16.182331478735119</v>
          </cell>
          <cell r="H105">
            <v>56.923115442231037</v>
          </cell>
          <cell r="I105">
            <v>63.269977522089754</v>
          </cell>
          <cell r="J105">
            <v>2.4566256102997899E-3</v>
          </cell>
        </row>
        <row r="106">
          <cell r="B106" t="str">
            <v>CO2_T</v>
          </cell>
          <cell r="C106" t="str">
            <v>VAR_fout</v>
          </cell>
          <cell r="D106" t="str">
            <v>T_C-ICE-GSL-S2</v>
          </cell>
          <cell r="E106">
            <v>267.25838151985579</v>
          </cell>
          <cell r="F106">
            <v>391.67014331790671</v>
          </cell>
          <cell r="G106">
            <v>544.59381623791933</v>
          </cell>
          <cell r="H106">
            <v>441.92359216055871</v>
          </cell>
          <cell r="I106">
            <v>83.55752203917686</v>
          </cell>
          <cell r="J106">
            <v>11.49533706267491</v>
          </cell>
        </row>
        <row r="107">
          <cell r="B107" t="str">
            <v>CO2_T</v>
          </cell>
          <cell r="C107" t="str">
            <v>VAR_fout</v>
          </cell>
          <cell r="D107" t="str">
            <v>T_C-ICE-DSL-S1</v>
          </cell>
          <cell r="E107">
            <v>0.39071324633951071</v>
          </cell>
          <cell r="F107">
            <v>0.76780422191276188</v>
          </cell>
          <cell r="G107">
            <v>0.75726647967739225</v>
          </cell>
          <cell r="H107">
            <v>0.40443210889037773</v>
          </cell>
          <cell r="I107">
            <v>8.2897645149723531E-2</v>
          </cell>
          <cell r="J107">
            <v>6.3679617859943201E-3</v>
          </cell>
        </row>
        <row r="108">
          <cell r="B108" t="str">
            <v>CO2_T</v>
          </cell>
          <cell r="C108" t="str">
            <v>VAR_fout</v>
          </cell>
          <cell r="D108" t="str">
            <v>T_C-ICE-GSL-S3</v>
          </cell>
          <cell r="E108">
            <v>265.60238701605641</v>
          </cell>
          <cell r="F108">
            <v>423.62955984918159</v>
          </cell>
          <cell r="G108">
            <v>832.39335800964795</v>
          </cell>
          <cell r="H108">
            <v>700.98626370924239</v>
          </cell>
          <cell r="I108">
            <v>279.16581365179496</v>
          </cell>
          <cell r="J108">
            <v>39.232384588879505</v>
          </cell>
        </row>
        <row r="109">
          <cell r="B109" t="str">
            <v>CO2_T</v>
          </cell>
          <cell r="C109" t="str">
            <v>VAR_fout</v>
          </cell>
          <cell r="D109" t="str">
            <v>T_C-ICE-DSL-S2</v>
          </cell>
          <cell r="E109">
            <v>89.579856161209307</v>
          </cell>
          <cell r="F109">
            <v>94.054515732659368</v>
          </cell>
          <cell r="G109">
            <v>93.336786099395425</v>
          </cell>
          <cell r="H109">
            <v>60.737426421591032</v>
          </cell>
          <cell r="I109">
            <v>1.5109120768107258</v>
          </cell>
          <cell r="J109">
            <v>5.8842033778270467E-3</v>
          </cell>
        </row>
        <row r="110">
          <cell r="B110" t="str">
            <v>CO2_T</v>
          </cell>
          <cell r="C110" t="str">
            <v>VAR_fout</v>
          </cell>
          <cell r="D110" t="str">
            <v>T_C-ICE-GSL-S4</v>
          </cell>
          <cell r="E110">
            <v>273.81594896616997</v>
          </cell>
          <cell r="F110">
            <v>387.77231358880533</v>
          </cell>
          <cell r="G110">
            <v>734.45907628652685</v>
          </cell>
          <cell r="H110">
            <v>612.55798314118601</v>
          </cell>
          <cell r="I110">
            <v>236.0719878949279</v>
          </cell>
          <cell r="J110">
            <v>24.937727534275421</v>
          </cell>
        </row>
        <row r="111">
          <cell r="B111" t="str">
            <v>CO2_T</v>
          </cell>
          <cell r="C111" t="str">
            <v>VAR_fout</v>
          </cell>
          <cell r="D111" t="str">
            <v>T_C-ICE-DSL-S3</v>
          </cell>
          <cell r="E111">
            <v>364.23423420218785</v>
          </cell>
          <cell r="F111">
            <v>390.4508488159135</v>
          </cell>
          <cell r="G111">
            <v>386.7289028228588</v>
          </cell>
          <cell r="H111">
            <v>295.31447806567184</v>
          </cell>
          <cell r="I111">
            <v>10.123885783574499</v>
          </cell>
          <cell r="J111">
            <v>4.666740260385902E-3</v>
          </cell>
        </row>
        <row r="112">
          <cell r="B112" t="str">
            <v>CO2_T</v>
          </cell>
          <cell r="C112" t="str">
            <v>VAR_fout</v>
          </cell>
          <cell r="D112" t="str">
            <v>T_C-ICE-DSL-S4</v>
          </cell>
          <cell r="E112">
            <v>142.2567850007604</v>
          </cell>
          <cell r="F112">
            <v>162.04863930844019</v>
          </cell>
          <cell r="G112">
            <v>159.38629699575731</v>
          </cell>
          <cell r="H112">
            <v>122.66376678242327</v>
          </cell>
          <cell r="I112">
            <v>7.7829415900815935</v>
          </cell>
          <cell r="J112">
            <v>3.4382685042328651E-3</v>
          </cell>
        </row>
        <row r="113">
          <cell r="B113" t="str">
            <v>CO2_T</v>
          </cell>
          <cell r="C113" t="str">
            <v>VAR_fout</v>
          </cell>
          <cell r="D113" t="str">
            <v>TFLGV-ICENGAExt</v>
          </cell>
          <cell r="E113">
            <v>6.0676456853256804</v>
          </cell>
          <cell r="F113">
            <v>1.82737546067682</v>
          </cell>
          <cell r="G113">
            <v>3.9592909754536998</v>
          </cell>
        </row>
        <row r="114">
          <cell r="B114" t="str">
            <v>CO2_T</v>
          </cell>
          <cell r="C114" t="str">
            <v>VAR_fout</v>
          </cell>
          <cell r="D114" t="str">
            <v>T_B_u-HYBDSL-S1</v>
          </cell>
          <cell r="F114">
            <v>15.3887222679123</v>
          </cell>
          <cell r="G114">
            <v>2.7575477485244099E-3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T_B_u-HYBDSL-S2</v>
          </cell>
          <cell r="F115">
            <v>1.05437180121861E-2</v>
          </cell>
          <cell r="G115">
            <v>2.1253833907849988E-3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T_B_u-HYBDSL-S3</v>
          </cell>
          <cell r="F116">
            <v>8.5627107514944407E-3</v>
          </cell>
          <cell r="G116">
            <v>3.0871526613662449E-3</v>
          </cell>
        </row>
        <row r="117">
          <cell r="B117" t="str">
            <v>CO2_T</v>
          </cell>
          <cell r="C117" t="str">
            <v>VAR_fout</v>
          </cell>
          <cell r="D117" t="str">
            <v>T_C-HY-GSL-S1</v>
          </cell>
          <cell r="E117">
            <v>3.4132912601466989</v>
          </cell>
          <cell r="F117">
            <v>3.9184556145232325</v>
          </cell>
          <cell r="G117">
            <v>2.5693232375158663</v>
          </cell>
          <cell r="H117">
            <v>1.548860379257099</v>
          </cell>
          <cell r="I117">
            <v>0.12965964468646046</v>
          </cell>
          <cell r="J117">
            <v>5.6438513947674809E-3</v>
          </cell>
        </row>
        <row r="118">
          <cell r="B118" t="str">
            <v>CO2_T</v>
          </cell>
          <cell r="C118" t="str">
            <v>VAR_fout</v>
          </cell>
          <cell r="D118" t="str">
            <v>TFRLFDSLEXT</v>
          </cell>
          <cell r="E118">
            <v>29.033499742578901</v>
          </cell>
          <cell r="P118">
            <v>1.6357379847534599E-3</v>
          </cell>
        </row>
        <row r="119">
          <cell r="B119" t="str">
            <v>CO2_T</v>
          </cell>
          <cell r="C119" t="str">
            <v>VAR_fout</v>
          </cell>
          <cell r="D119" t="str">
            <v>T_C-HY-GSL-S2</v>
          </cell>
          <cell r="E119">
            <v>9.9721273851870009</v>
          </cell>
          <cell r="F119">
            <v>22.884319587180382</v>
          </cell>
          <cell r="G119">
            <v>77.625905096107147</v>
          </cell>
          <cell r="H119">
            <v>66.079564284852566</v>
          </cell>
          <cell r="I119">
            <v>28.801712142279385</v>
          </cell>
          <cell r="J119">
            <v>4.0419282497891702</v>
          </cell>
        </row>
        <row r="120">
          <cell r="B120" t="str">
            <v>CO2_T</v>
          </cell>
          <cell r="C120" t="str">
            <v>VAR_fout</v>
          </cell>
          <cell r="D120" t="str">
            <v>T_C-HY-DSL-S1</v>
          </cell>
          <cell r="E120">
            <v>2.27425271243307E-3</v>
          </cell>
          <cell r="F120">
            <v>6.5275809805413598E-3</v>
          </cell>
          <cell r="G120">
            <v>1.0177649892200269E-2</v>
          </cell>
          <cell r="H120">
            <v>2.3186815754063242E-2</v>
          </cell>
          <cell r="I120">
            <v>1.6784530565652787E-2</v>
          </cell>
          <cell r="J120">
            <v>8.6109956991385316E-3</v>
          </cell>
        </row>
        <row r="121">
          <cell r="B121" t="str">
            <v>CO2_T</v>
          </cell>
          <cell r="C121" t="str">
            <v>VAR_fout</v>
          </cell>
          <cell r="D121" t="str">
            <v>T_C-HY-GSL-S3</v>
          </cell>
          <cell r="E121">
            <v>7.3905603040735928</v>
          </cell>
          <cell r="F121">
            <v>81.548780515992419</v>
          </cell>
          <cell r="G121">
            <v>77.198007191525519</v>
          </cell>
          <cell r="H121">
            <v>61.702571662451902</v>
          </cell>
          <cell r="I121">
            <v>19.5141605346011</v>
          </cell>
          <cell r="J121">
            <v>7.2792040439456397E-3</v>
          </cell>
        </row>
        <row r="122">
          <cell r="B122" t="str">
            <v>CO2_T</v>
          </cell>
          <cell r="C122" t="str">
            <v>VAR_fout</v>
          </cell>
          <cell r="D122" t="str">
            <v>T_C-HY-DSL-S2</v>
          </cell>
          <cell r="E122">
            <v>0.21111384136128172</v>
          </cell>
          <cell r="F122">
            <v>35.190889362436003</v>
          </cell>
          <cell r="G122">
            <v>108.65849720377869</v>
          </cell>
          <cell r="H122">
            <v>93.005934492703176</v>
          </cell>
          <cell r="I122">
            <v>46.201517054317293</v>
          </cell>
          <cell r="J122">
            <v>5.4782596042519964</v>
          </cell>
        </row>
        <row r="123">
          <cell r="B123" t="str">
            <v>CO2_T</v>
          </cell>
          <cell r="C123" t="str">
            <v>VAR_fout</v>
          </cell>
          <cell r="D123" t="str">
            <v>T_C-HY-GSL-S4</v>
          </cell>
          <cell r="E123">
            <v>6.5936262324022437</v>
          </cell>
          <cell r="F123">
            <v>9.8195594414261276</v>
          </cell>
          <cell r="G123">
            <v>8.8081161890593584</v>
          </cell>
          <cell r="H123">
            <v>7.4692564263194914</v>
          </cell>
          <cell r="I123">
            <v>1.1530493929660308</v>
          </cell>
          <cell r="J123">
            <v>3.9278255958244898E-3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T_C-HY-DSL-S3</v>
          </cell>
          <cell r="E124">
            <v>2.1592937820514777</v>
          </cell>
          <cell r="F124">
            <v>3.311396949663342</v>
          </cell>
          <cell r="G124">
            <v>3.17711480276922</v>
          </cell>
          <cell r="H124">
            <v>2.371724587566387</v>
          </cell>
          <cell r="I124">
            <v>0.44794546739726099</v>
          </cell>
          <cell r="J124">
            <v>3.1187239042776461E-3</v>
          </cell>
        </row>
        <row r="125">
          <cell r="B125" t="str">
            <v>CO2_T</v>
          </cell>
          <cell r="C125" t="str">
            <v>VAR_fout</v>
          </cell>
          <cell r="D125" t="str">
            <v>T_C-HY-DSL-S4</v>
          </cell>
          <cell r="E125">
            <v>2.6001326578898509</v>
          </cell>
          <cell r="F125">
            <v>5.1837767284675493</v>
          </cell>
          <cell r="G125">
            <v>4.9278488416866031</v>
          </cell>
          <cell r="H125">
            <v>4.0354103981455154</v>
          </cell>
          <cell r="I125">
            <v>0.90559679568497342</v>
          </cell>
          <cell r="J125">
            <v>3.9218853508682597E-3</v>
          </cell>
        </row>
        <row r="126">
          <cell r="B126" t="str">
            <v>CO2_T</v>
          </cell>
          <cell r="C126" t="str">
            <v>VAR_fout</v>
          </cell>
          <cell r="D126" t="str">
            <v>TFHGV-HYBDSL</v>
          </cell>
          <cell r="F126">
            <v>52.188363832596899</v>
          </cell>
          <cell r="G126">
            <v>2.5315464313281029E-2</v>
          </cell>
          <cell r="H126">
            <v>290.02736515521713</v>
          </cell>
          <cell r="I126">
            <v>866.23070848769339</v>
          </cell>
          <cell r="J126">
            <v>814.665167442604</v>
          </cell>
          <cell r="K126">
            <v>68.096870683225973</v>
          </cell>
          <cell r="L126">
            <v>1.0109473734112501E-2</v>
          </cell>
        </row>
        <row r="127">
          <cell r="B127" t="str">
            <v>CO2_T</v>
          </cell>
          <cell r="C127" t="str">
            <v>VAR_fout</v>
          </cell>
          <cell r="D127" t="str">
            <v>TFHGV-ICEDSL</v>
          </cell>
          <cell r="E127">
            <v>386.89659116209407</v>
          </cell>
          <cell r="F127">
            <v>452.58579764063535</v>
          </cell>
          <cell r="G127">
            <v>1.6377086085644921E-2</v>
          </cell>
          <cell r="H127">
            <v>6.1393234124924284E-2</v>
          </cell>
          <cell r="I127">
            <v>2.6962476210589819E-2</v>
          </cell>
          <cell r="J127">
            <v>1.9199399477269008E-2</v>
          </cell>
          <cell r="K127">
            <v>1.3560476123916969E-2</v>
          </cell>
          <cell r="L127">
            <v>5.2453567171695898E-3</v>
          </cell>
        </row>
        <row r="128">
          <cell r="B128" t="str">
            <v>CO2_T</v>
          </cell>
          <cell r="C128" t="str">
            <v>VAR_fout</v>
          </cell>
          <cell r="D128" t="str">
            <v>T-Plg-DSL-mix_S1</v>
          </cell>
          <cell r="E128">
            <v>1.2446203160617301E-3</v>
          </cell>
          <cell r="F128">
            <v>2.52222770333136E-2</v>
          </cell>
          <cell r="G128">
            <v>3.1494719501285504E-2</v>
          </cell>
          <cell r="H128">
            <v>3.4568164315408725E-2</v>
          </cell>
          <cell r="I128">
            <v>3.2158997837980451E-2</v>
          </cell>
          <cell r="J128">
            <v>1.5904859757820418E-2</v>
          </cell>
          <cell r="K128">
            <v>7.1854656319406199E-2</v>
          </cell>
          <cell r="L128">
            <v>4.5774295539869198E-2</v>
          </cell>
          <cell r="M128">
            <v>0.15846352729595659</v>
          </cell>
          <cell r="N128">
            <v>4.8090619988484795E-3</v>
          </cell>
          <cell r="O128">
            <v>2.9930932415708398E-3</v>
          </cell>
          <cell r="P128">
            <v>2.8175670121747733E-3</v>
          </cell>
        </row>
        <row r="129">
          <cell r="B129" t="str">
            <v>CO2_T</v>
          </cell>
          <cell r="C129" t="str">
            <v>VAR_fout</v>
          </cell>
          <cell r="D129" t="str">
            <v>T-Plg-DSL-mix_S2</v>
          </cell>
          <cell r="E129">
            <v>3.61669567795848E-4</v>
          </cell>
          <cell r="F129">
            <v>2.25833824148702E-2</v>
          </cell>
          <cell r="G129">
            <v>3.6347461406728961E-2</v>
          </cell>
          <cell r="H129">
            <v>4.0650755347667484</v>
          </cell>
          <cell r="I129">
            <v>2.142182431830113</v>
          </cell>
          <cell r="J129">
            <v>1.0230026036015043</v>
          </cell>
          <cell r="K129">
            <v>0.40617266524772161</v>
          </cell>
          <cell r="L129">
            <v>0.26111069925919228</v>
          </cell>
          <cell r="M129">
            <v>0.16702197776850619</v>
          </cell>
          <cell r="N129">
            <v>8.3305476642201309E-3</v>
          </cell>
          <cell r="O129">
            <v>7.1627070781620106E-3</v>
          </cell>
          <cell r="P129">
            <v>4.5480493385782585E-3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T-Plg-DSL-mix_S3</v>
          </cell>
          <cell r="E130">
            <v>6.9121286353623903E-3</v>
          </cell>
          <cell r="F130">
            <v>51.953919523098705</v>
          </cell>
          <cell r="G130">
            <v>107.02269095637376</v>
          </cell>
          <cell r="H130">
            <v>82.965526518762019</v>
          </cell>
          <cell r="I130">
            <v>411.46201509197726</v>
          </cell>
          <cell r="J130">
            <v>270.78640946418733</v>
          </cell>
          <cell r="K130">
            <v>163.35373518110879</v>
          </cell>
          <cell r="L130">
            <v>12.882770260261667</v>
          </cell>
          <cell r="M130">
            <v>7.8801189003831311</v>
          </cell>
          <cell r="N130">
            <v>1.0234756271115831E-2</v>
          </cell>
          <cell r="O130">
            <v>8.2689788096702108E-3</v>
          </cell>
          <cell r="P130">
            <v>4.8048086738132169E-3</v>
          </cell>
        </row>
        <row r="131">
          <cell r="B131" t="str">
            <v>CO2_T</v>
          </cell>
          <cell r="C131" t="str">
            <v>VAR_fout</v>
          </cell>
          <cell r="D131" t="str">
            <v>T_B_c-ICEDSL-S1</v>
          </cell>
          <cell r="E131">
            <v>8.3194765502533397</v>
          </cell>
          <cell r="F131">
            <v>22.38878486252537</v>
          </cell>
          <cell r="G131">
            <v>4.5462211784184241E-2</v>
          </cell>
          <cell r="H131">
            <v>0.37063189094935967</v>
          </cell>
          <cell r="K131">
            <v>6.8894709801401203E-5</v>
          </cell>
          <cell r="L131">
            <v>9.2526239150088094E-5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T-Plg-DSL-mix_S4</v>
          </cell>
          <cell r="E132">
            <v>0.43508623414519298</v>
          </cell>
          <cell r="F132">
            <v>1.3082813739014769</v>
          </cell>
          <cell r="G132">
            <v>1.1876927215697859</v>
          </cell>
          <cell r="H132">
            <v>398.26770733585772</v>
          </cell>
          <cell r="I132">
            <v>302.20695814296982</v>
          </cell>
          <cell r="J132">
            <v>104.36422359433853</v>
          </cell>
          <cell r="K132">
            <v>95.108618977560994</v>
          </cell>
          <cell r="L132">
            <v>61.338616309094348</v>
          </cell>
          <cell r="M132">
            <v>59.878197954148746</v>
          </cell>
          <cell r="N132">
            <v>62.341889364148862</v>
          </cell>
          <cell r="O132">
            <v>56.642967793464351</v>
          </cell>
          <cell r="P132">
            <v>54.475634434663426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T_B_c-ICEDSL-S2</v>
          </cell>
          <cell r="E133">
            <v>38.0888763420446</v>
          </cell>
          <cell r="F133">
            <v>28.689574152354513</v>
          </cell>
          <cell r="G133">
            <v>20.358512022245755</v>
          </cell>
          <cell r="H133">
            <v>1.2748569269383358E-3</v>
          </cell>
        </row>
        <row r="134">
          <cell r="B134" t="str">
            <v>CO2_T</v>
          </cell>
          <cell r="C134" t="str">
            <v>VAR_fout</v>
          </cell>
          <cell r="D134" t="str">
            <v>T_B_c-ICEDSL-S3</v>
          </cell>
          <cell r="E134">
            <v>11.185846764813661</v>
          </cell>
          <cell r="F134">
            <v>9.2432125266170591</v>
          </cell>
          <cell r="G134">
            <v>4.9349497729674194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T_B_c-ICEDSL-S4</v>
          </cell>
          <cell r="E135">
            <v>0.92711678113056617</v>
          </cell>
          <cell r="F135">
            <v>1.6189233220057159E-3</v>
          </cell>
        </row>
        <row r="136">
          <cell r="B136" t="str">
            <v>CO2_T</v>
          </cell>
          <cell r="C136" t="str">
            <v>VAR_fout</v>
          </cell>
          <cell r="D136" t="str">
            <v>T_B_u-ICENGA-S1</v>
          </cell>
          <cell r="F136">
            <v>1.3002411602759599E-2</v>
          </cell>
          <cell r="G136">
            <v>9.8528213335456099E-4</v>
          </cell>
        </row>
        <row r="137">
          <cell r="B137" t="str">
            <v>CO2_T</v>
          </cell>
          <cell r="C137" t="str">
            <v>VAR_fout</v>
          </cell>
          <cell r="D137" t="str">
            <v>T_B_u-ICENGA-S2</v>
          </cell>
          <cell r="F137">
            <v>2.8877934108140599E-3</v>
          </cell>
          <cell r="G137">
            <v>1.4878912382642669E-3</v>
          </cell>
        </row>
        <row r="138">
          <cell r="B138" t="str">
            <v>CO2_T</v>
          </cell>
          <cell r="C138" t="str">
            <v>VAR_fout</v>
          </cell>
          <cell r="D138" t="str">
            <v>T_B_c-ICEDSLEXT</v>
          </cell>
          <cell r="E138">
            <v>0.44184593137432299</v>
          </cell>
          <cell r="F138">
            <v>0.44076555192949701</v>
          </cell>
          <cell r="G138">
            <v>0.43755731247077001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T_B_u-ICENGA-S3</v>
          </cell>
          <cell r="F139">
            <v>4.7168227117518301E-3</v>
          </cell>
          <cell r="G139">
            <v>6.3415576623856206E-3</v>
          </cell>
        </row>
        <row r="140">
          <cell r="B140" t="str">
            <v>CO2_T</v>
          </cell>
          <cell r="C140" t="str">
            <v>VAR_comnet</v>
          </cell>
          <cell r="D140" t="str">
            <v>-</v>
          </cell>
          <cell r="E140">
            <v>15028.1500793717</v>
          </cell>
          <cell r="F140">
            <v>14315.9701391527</v>
          </cell>
          <cell r="G140">
            <v>10535.334856839199</v>
          </cell>
          <cell r="H140">
            <v>7721.7696359503198</v>
          </cell>
          <cell r="I140">
            <v>4595.6497766724497</v>
          </cell>
          <cell r="J140">
            <v>2565.7338038610701</v>
          </cell>
          <cell r="K140">
            <v>1201.53719137954</v>
          </cell>
          <cell r="L140">
            <v>446.85160085791301</v>
          </cell>
          <cell r="M140">
            <v>419.61919131551298</v>
          </cell>
          <cell r="N140">
            <v>401.305455929147</v>
          </cell>
          <cell r="O140">
            <v>376.74069321219503</v>
          </cell>
          <cell r="P140">
            <v>362.09808869454503</v>
          </cell>
        </row>
        <row r="141">
          <cell r="B141" t="str">
            <v>CO2</v>
          </cell>
          <cell r="C141" t="str">
            <v>VAR_fout</v>
          </cell>
          <cell r="D141" t="str">
            <v>EWSTINCCS</v>
          </cell>
          <cell r="J141">
            <v>-300.69424736480602</v>
          </cell>
          <cell r="K141">
            <v>-1169.9854955886301</v>
          </cell>
          <cell r="L141">
            <v>-1256.8799817101601</v>
          </cell>
          <cell r="M141">
            <v>-1198.43254944107</v>
          </cell>
          <cell r="N141">
            <v>-1140.9251152399299</v>
          </cell>
          <cell r="O141">
            <v>-1140.9251440278599</v>
          </cell>
          <cell r="P141">
            <v>-1140.9253184309</v>
          </cell>
        </row>
        <row r="142">
          <cell r="B142" t="str">
            <v>CO2</v>
          </cell>
          <cell r="C142" t="str">
            <v>VAR_fout</v>
          </cell>
          <cell r="D142" t="str">
            <v>othGHG</v>
          </cell>
          <cell r="E142">
            <v>9468.5879275113693</v>
          </cell>
          <cell r="F142">
            <v>9016.1649007544693</v>
          </cell>
          <cell r="G142">
            <v>8563.7418739975801</v>
          </cell>
          <cell r="H142">
            <v>8788.4886751038102</v>
          </cell>
          <cell r="I142">
            <v>7713.5706102321701</v>
          </cell>
          <cell r="J142">
            <v>6768.8204363701498</v>
          </cell>
          <cell r="K142">
            <v>5890.0980237089598</v>
          </cell>
          <cell r="L142">
            <v>5011.3756110477598</v>
          </cell>
          <cell r="M142">
            <v>5011.3756110477598</v>
          </cell>
          <cell r="N142">
            <v>5011.3756110477598</v>
          </cell>
          <cell r="O142">
            <v>5011.3756110477598</v>
          </cell>
          <cell r="P142">
            <v>5011.3756110477598</v>
          </cell>
        </row>
        <row r="143">
          <cell r="B143" t="str">
            <v>CO2</v>
          </cell>
          <cell r="C143" t="str">
            <v>VAR_fout</v>
          </cell>
          <cell r="D143" t="str">
            <v>D-ICOA</v>
          </cell>
          <cell r="E143">
            <v>330.01210733143898</v>
          </cell>
          <cell r="F143">
            <v>321.17923749969799</v>
          </cell>
          <cell r="G143">
            <v>0.151556718330222</v>
          </cell>
          <cell r="H143">
            <v>1.7816827137056301E-2</v>
          </cell>
          <cell r="I143">
            <v>9.4757940147702207E-3</v>
          </cell>
          <cell r="J143">
            <v>2.7613105705028899E-2</v>
          </cell>
          <cell r="K143">
            <v>1.3820955617542201E-2</v>
          </cell>
          <cell r="M143">
            <v>5.5270692768589601E-3</v>
          </cell>
          <cell r="N143">
            <v>7.3715195810849597E-3</v>
          </cell>
          <cell r="O143">
            <v>1.6037353600943101E-3</v>
          </cell>
          <cell r="P143">
            <v>9.1071573492115896E-4</v>
          </cell>
        </row>
        <row r="144">
          <cell r="B144" t="str">
            <v>CO2</v>
          </cell>
          <cell r="C144" t="str">
            <v>VAR_fout</v>
          </cell>
          <cell r="D144" t="str">
            <v>ENGA-CCS</v>
          </cell>
          <cell r="K144">
            <v>-2.8846328923381402E-4</v>
          </cell>
          <cell r="L144">
            <v>-9.1179043825212695E-3</v>
          </cell>
          <cell r="M144">
            <v>-104.567626176823</v>
          </cell>
          <cell r="N144">
            <v>-128.36354170533099</v>
          </cell>
          <cell r="O144">
            <v>-128.24918520003101</v>
          </cell>
          <cell r="P144">
            <v>-127.68221848931</v>
          </cell>
        </row>
        <row r="145">
          <cell r="B145" t="str">
            <v>CO2</v>
          </cell>
          <cell r="C145" t="str">
            <v>VAR_fout</v>
          </cell>
          <cell r="D145" t="str">
            <v>CHPWSTCCS</v>
          </cell>
          <cell r="J145">
            <v>-335.41898194296499</v>
          </cell>
          <cell r="K145">
            <v>-1143.0886442424601</v>
          </cell>
          <cell r="L145">
            <v>-1199.2491390681</v>
          </cell>
          <cell r="M145">
            <v>-1143.48171072951</v>
          </cell>
          <cell r="N145">
            <v>-1088.6111208955599</v>
          </cell>
          <cell r="O145">
            <v>-1088.61110779981</v>
          </cell>
          <cell r="P145">
            <v>-1088.6113217540001</v>
          </cell>
        </row>
        <row r="146">
          <cell r="B146" t="str">
            <v>CO2</v>
          </cell>
          <cell r="C146" t="str">
            <v>VAR_fout</v>
          </cell>
          <cell r="D146" t="str">
            <v>D-ENGA</v>
          </cell>
          <cell r="E146">
            <v>310.68386737409003</v>
          </cell>
          <cell r="F146">
            <v>157.676751109279</v>
          </cell>
          <cell r="G146">
            <v>75.037999510431206</v>
          </cell>
        </row>
        <row r="147">
          <cell r="B147" t="str">
            <v>CO2</v>
          </cell>
          <cell r="C147" t="str">
            <v>VAR_fout</v>
          </cell>
          <cell r="D147" t="str">
            <v>D-ILFO</v>
          </cell>
          <cell r="E147">
            <v>688.79721654461798</v>
          </cell>
          <cell r="F147">
            <v>659.57573256940805</v>
          </cell>
          <cell r="G147">
            <v>601.81512709634899</v>
          </cell>
          <cell r="H147">
            <v>537.13830549101499</v>
          </cell>
          <cell r="I147">
            <v>398.64586376134298</v>
          </cell>
          <cell r="J147">
            <v>233.59453876594901</v>
          </cell>
          <cell r="K147">
            <v>116.59592679238</v>
          </cell>
          <cell r="M147">
            <v>4.9969763107769703E-2</v>
          </cell>
          <cell r="N147">
            <v>6.3201919498617906E-2</v>
          </cell>
          <cell r="O147">
            <v>5.4564177551754702E-4</v>
          </cell>
          <cell r="P147">
            <v>4.80277822941808E-4</v>
          </cell>
        </row>
        <row r="148">
          <cell r="B148" t="str">
            <v>CO2</v>
          </cell>
          <cell r="C148" t="str">
            <v>VAR_fout</v>
          </cell>
          <cell r="D148" t="str">
            <v>ITOT-CHPWSTCCS</v>
          </cell>
          <cell r="J148">
            <v>-21.0502891395255</v>
          </cell>
          <cell r="K148">
            <v>-371.15789937921897</v>
          </cell>
          <cell r="L148">
            <v>-787.82688926434798</v>
          </cell>
          <cell r="M148">
            <v>-715.16575251835195</v>
          </cell>
          <cell r="N148">
            <v>-715.16323236704795</v>
          </cell>
          <cell r="O148">
            <v>-715.185044984206</v>
          </cell>
          <cell r="P148">
            <v>-715.20033812342001</v>
          </cell>
        </row>
        <row r="149">
          <cell r="B149" t="str">
            <v>CO2</v>
          </cell>
          <cell r="C149" t="str">
            <v>VAR_fout</v>
          </cell>
          <cell r="D149" t="str">
            <v>ITOT-CHPNGACCS</v>
          </cell>
          <cell r="J149">
            <v>-5.2742655149301002E-2</v>
          </cell>
          <cell r="K149">
            <v>-0.110680303424895</v>
          </cell>
          <cell r="L149">
            <v>-4.6595555900799104</v>
          </cell>
          <cell r="M149">
            <v>-38.011583005186203</v>
          </cell>
          <cell r="N149">
            <v>-36.423613612729802</v>
          </cell>
          <cell r="O149">
            <v>-38.0110889585821</v>
          </cell>
          <cell r="P149">
            <v>-38.008095901717603</v>
          </cell>
        </row>
        <row r="150">
          <cell r="B150" t="str">
            <v>CO2</v>
          </cell>
          <cell r="C150" t="str">
            <v>VAR_fout</v>
          </cell>
          <cell r="D150" t="str">
            <v>D-TDSL</v>
          </cell>
          <cell r="E150">
            <v>8746.9257601933696</v>
          </cell>
          <cell r="F150">
            <v>8259.8871270831496</v>
          </cell>
          <cell r="G150">
            <v>4998.1446770773</v>
          </cell>
          <cell r="H150">
            <v>3792.07656096955</v>
          </cell>
          <cell r="I150">
            <v>2520.0551114903701</v>
          </cell>
          <cell r="J150">
            <v>1529.4186956820699</v>
          </cell>
          <cell r="K150">
            <v>455.09537570319702</v>
          </cell>
          <cell r="L150">
            <v>25.263701576837899</v>
          </cell>
          <cell r="M150">
            <v>47.030082968114201</v>
          </cell>
          <cell r="N150">
            <v>32.740230752059603</v>
          </cell>
          <cell r="O150">
            <v>13.8815091800783</v>
          </cell>
          <cell r="P150">
            <v>9.51984560144429</v>
          </cell>
        </row>
        <row r="151">
          <cell r="B151" t="str">
            <v>CO2</v>
          </cell>
          <cell r="C151" t="str">
            <v>VAR_fout</v>
          </cell>
          <cell r="D151" t="str">
            <v>ITOT-PROCESSCO2</v>
          </cell>
          <cell r="E151">
            <v>2089.34680048464</v>
          </cell>
          <cell r="F151">
            <v>2111.0131698740802</v>
          </cell>
          <cell r="G151">
            <v>2102.26947106126</v>
          </cell>
          <cell r="H151">
            <v>2093.6571604760302</v>
          </cell>
          <cell r="I151">
            <v>2085.5350653502801</v>
          </cell>
          <cell r="J151">
            <v>2077.4144378452502</v>
          </cell>
          <cell r="K151">
            <v>2070.5810855402601</v>
          </cell>
          <cell r="L151">
            <v>2063.74937654931</v>
          </cell>
          <cell r="M151">
            <v>2063.7489713928499</v>
          </cell>
          <cell r="N151">
            <v>2063.7488646915499</v>
          </cell>
          <cell r="O151">
            <v>2063.7490202766298</v>
          </cell>
          <cell r="P151">
            <v>2063.7498293684398</v>
          </cell>
        </row>
        <row r="152">
          <cell r="B152" t="str">
            <v>CO2</v>
          </cell>
          <cell r="C152" t="str">
            <v>VAR_fout</v>
          </cell>
          <cell r="D152" t="str">
            <v>D-ELFO</v>
          </cell>
          <cell r="E152">
            <v>26.088930661526099</v>
          </cell>
          <cell r="F152">
            <v>16.372020019014599</v>
          </cell>
          <cell r="G152">
            <v>4.9879869265835701</v>
          </cell>
          <cell r="H152">
            <v>4.8695867814020302</v>
          </cell>
          <cell r="I152">
            <v>0.12770651012724701</v>
          </cell>
          <cell r="J152">
            <v>37.267817242972598</v>
          </cell>
          <cell r="K152">
            <v>2.63698506695961</v>
          </cell>
          <cell r="L152">
            <v>4.7728478214712497E-3</v>
          </cell>
          <cell r="M152">
            <v>0.13421962607353799</v>
          </cell>
          <cell r="N152">
            <v>8.7104500942141394E-2</v>
          </cell>
          <cell r="O152">
            <v>2.8764820632529099E-2</v>
          </cell>
          <cell r="P152">
            <v>2.7317310992760999E-2</v>
          </cell>
        </row>
        <row r="153">
          <cell r="B153" t="str">
            <v>CO2</v>
          </cell>
          <cell r="C153" t="str">
            <v>VAR_fout</v>
          </cell>
          <cell r="D153" t="str">
            <v>D-TNGA</v>
          </cell>
          <cell r="E153">
            <v>16.166299419189102</v>
          </cell>
          <cell r="F153">
            <v>10.5822455615584</v>
          </cell>
          <cell r="G153">
            <v>20.332212744361499</v>
          </cell>
          <cell r="H153">
            <v>3.6843841728984201</v>
          </cell>
          <cell r="I153">
            <v>0.67654295010350896</v>
          </cell>
          <cell r="J153">
            <v>0.16879741182539401</v>
          </cell>
          <cell r="K153">
            <v>5.13183917959424E-2</v>
          </cell>
          <cell r="L153">
            <v>4.2384788477714697E-3</v>
          </cell>
        </row>
        <row r="154">
          <cell r="B154" t="str">
            <v>CO2</v>
          </cell>
          <cell r="C154" t="str">
            <v>VAR_fout</v>
          </cell>
          <cell r="D154" t="str">
            <v>D-SNGA</v>
          </cell>
          <cell r="E154">
            <v>1521.84764804017</v>
          </cell>
          <cell r="F154">
            <v>1426.8706347837101</v>
          </cell>
          <cell r="G154">
            <v>1340.0036615829199</v>
          </cell>
          <cell r="H154">
            <v>1369.88720625517</v>
          </cell>
          <cell r="I154">
            <v>1387.14841266141</v>
          </cell>
          <cell r="J154">
            <v>832.86837823776398</v>
          </cell>
          <cell r="K154">
            <v>345.92375087296301</v>
          </cell>
          <cell r="L154">
            <v>214.75145630086899</v>
          </cell>
          <cell r="M154">
            <v>231.89451379941201</v>
          </cell>
          <cell r="N154">
            <v>215.194229194711</v>
          </cell>
          <cell r="O154">
            <v>215.16660498547699</v>
          </cell>
          <cell r="P154">
            <v>215.15989132721501</v>
          </cell>
        </row>
        <row r="155">
          <cell r="B155" t="str">
            <v>CO2</v>
          </cell>
          <cell r="C155" t="str">
            <v>VAR_fout</v>
          </cell>
          <cell r="D155" t="str">
            <v>CO2compabroad</v>
          </cell>
          <cell r="H155">
            <v>-4485.0908482018604</v>
          </cell>
          <cell r="I155">
            <v>-4958.0181789812596</v>
          </cell>
          <cell r="J155">
            <v>-3475.4706998349998</v>
          </cell>
          <cell r="K155">
            <v>-3686.5633630997099</v>
          </cell>
          <cell r="L155">
            <v>-5000</v>
          </cell>
          <cell r="M155">
            <v>-4603.9825734379001</v>
          </cell>
          <cell r="N155">
            <v>-4207.9651468758102</v>
          </cell>
          <cell r="O155">
            <v>-3874.6796411700602</v>
          </cell>
          <cell r="P155">
            <v>-3541.3940724480599</v>
          </cell>
        </row>
        <row r="156">
          <cell r="B156" t="str">
            <v>CO2</v>
          </cell>
          <cell r="C156" t="str">
            <v>VAR_fout</v>
          </cell>
          <cell r="D156" t="str">
            <v>D-RNGA</v>
          </cell>
          <cell r="E156">
            <v>2650.5370819320201</v>
          </cell>
          <cell r="F156">
            <v>2731.8078993292702</v>
          </cell>
          <cell r="G156">
            <v>2921.1695801729802</v>
          </cell>
          <cell r="H156">
            <v>2981.5570410270102</v>
          </cell>
          <cell r="I156">
            <v>2834.7624459735198</v>
          </cell>
          <cell r="J156">
            <v>2009.8783163138401</v>
          </cell>
          <cell r="K156">
            <v>1222.70967750507</v>
          </cell>
          <cell r="L156">
            <v>576.08217571098396</v>
          </cell>
          <cell r="M156">
            <v>465.23543159969302</v>
          </cell>
          <cell r="N156">
            <v>448.79893747653801</v>
          </cell>
          <cell r="O156">
            <v>453.44529156492399</v>
          </cell>
          <cell r="P156">
            <v>389.20367410669297</v>
          </cell>
        </row>
        <row r="157">
          <cell r="B157" t="str">
            <v>CO2</v>
          </cell>
          <cell r="C157" t="str">
            <v>VAR_fout</v>
          </cell>
          <cell r="D157" t="str">
            <v>D-IHFO</v>
          </cell>
          <cell r="E157">
            <v>213.78047015168499</v>
          </cell>
          <cell r="F157">
            <v>212.859540848633</v>
          </cell>
          <cell r="G157">
            <v>5.3935698742125997E-2</v>
          </cell>
          <cell r="H157">
            <v>1.6511848208503599E-2</v>
          </cell>
          <cell r="I157">
            <v>1.11257674638927E-2</v>
          </cell>
          <cell r="J157">
            <v>2.79592575808938E-2</v>
          </cell>
          <cell r="K157">
            <v>1.32407548137889E-2</v>
          </cell>
        </row>
        <row r="158">
          <cell r="B158" t="str">
            <v>CO2</v>
          </cell>
          <cell r="C158" t="str">
            <v>VAR_fout</v>
          </cell>
          <cell r="D158" t="str">
            <v>SUP_WSTHTGBIOCCS</v>
          </cell>
          <cell r="J158">
            <v>-1.5416275195770099E-3</v>
          </cell>
          <cell r="K158">
            <v>-1.8173697025371601E-3</v>
          </cell>
          <cell r="L158">
            <v>-1.5950860256676601E-2</v>
          </cell>
          <cell r="M158">
            <v>-1.2081920726558001E-2</v>
          </cell>
          <cell r="N158">
            <v>-2.4942786604256001E-2</v>
          </cell>
          <cell r="O158">
            <v>-2.4612170395808999E-2</v>
          </cell>
          <cell r="P158">
            <v>-1.11930309218764E-2</v>
          </cell>
        </row>
        <row r="159">
          <cell r="B159" t="str">
            <v>CO2</v>
          </cell>
          <cell r="C159" t="str">
            <v>VAR_fout</v>
          </cell>
          <cell r="D159" t="str">
            <v>D-SLFO</v>
          </cell>
          <cell r="E159">
            <v>2267.7886549474701</v>
          </cell>
          <cell r="F159">
            <v>1978.82255341789</v>
          </cell>
          <cell r="G159">
            <v>1416.4510531077599</v>
          </cell>
          <cell r="H159">
            <v>1182.3149346684299</v>
          </cell>
          <cell r="I159">
            <v>665.11955034782898</v>
          </cell>
          <cell r="J159">
            <v>448.80375191329301</v>
          </cell>
          <cell r="K159">
            <v>253.15120177927599</v>
          </cell>
          <cell r="M159">
            <v>2.8520751031761802E-3</v>
          </cell>
          <cell r="N159">
            <v>5.5214117967432299E-3</v>
          </cell>
          <cell r="O159">
            <v>5.6241744006772895E-4</v>
          </cell>
          <cell r="P159">
            <v>5.5068614701913601E-4</v>
          </cell>
        </row>
        <row r="160">
          <cell r="B160" t="str">
            <v>CO2</v>
          </cell>
          <cell r="C160" t="str">
            <v>VAR_fout</v>
          </cell>
          <cell r="D160" t="str">
            <v>D-RCOA</v>
          </cell>
          <cell r="E160">
            <v>9.2700421027491196</v>
          </cell>
          <cell r="F160">
            <v>9.2700115012093907</v>
          </cell>
          <cell r="G160">
            <v>5.92922387466506E-2</v>
          </cell>
          <cell r="H160">
            <v>2.97028317390443E-2</v>
          </cell>
          <cell r="I160">
            <v>1.14805047657335E-2</v>
          </cell>
        </row>
        <row r="161">
          <cell r="B161" t="str">
            <v>CO2</v>
          </cell>
          <cell r="C161" t="str">
            <v>VAR_fout</v>
          </cell>
          <cell r="D161" t="str">
            <v>ITOT-CHPWODCCS</v>
          </cell>
          <cell r="J161">
            <v>-533.83375538880296</v>
          </cell>
          <cell r="K161">
            <v>-1085.78712934858</v>
          </cell>
          <cell r="L161">
            <v>-1255.63987652794</v>
          </cell>
          <cell r="M161">
            <v>-1255.63516920236</v>
          </cell>
          <cell r="N161">
            <v>-1255.6409010556899</v>
          </cell>
          <cell r="O161">
            <v>-1255.6402001052099</v>
          </cell>
          <cell r="P161">
            <v>-1255.64082705331</v>
          </cell>
        </row>
        <row r="162">
          <cell r="B162" t="str">
            <v>CO2</v>
          </cell>
          <cell r="C162" t="str">
            <v>VAR_fout</v>
          </cell>
          <cell r="D162" t="str">
            <v>D-RLFO</v>
          </cell>
          <cell r="E162">
            <v>4514.4826477759398</v>
          </cell>
          <cell r="F162">
            <v>3846.5256881292598</v>
          </cell>
          <cell r="G162">
            <v>3811.0354833239699</v>
          </cell>
          <cell r="H162">
            <v>3104.62082359538</v>
          </cell>
          <cell r="I162">
            <v>995.37525153965498</v>
          </cell>
          <cell r="J162">
            <v>0.207929390613316</v>
          </cell>
          <cell r="K162">
            <v>0.18997667143107899</v>
          </cell>
          <cell r="M162">
            <v>2.7071650578325301E-3</v>
          </cell>
          <cell r="N162">
            <v>4.6637511373308601E-3</v>
          </cell>
          <cell r="O162">
            <v>5.6799466482899497E-4</v>
          </cell>
          <cell r="P162">
            <v>5.5278085389369404E-4</v>
          </cell>
        </row>
        <row r="163">
          <cell r="B163" t="str">
            <v>CO2</v>
          </cell>
          <cell r="C163" t="str">
            <v>VAR_fout</v>
          </cell>
          <cell r="D163" t="str">
            <v>D-TGSL</v>
          </cell>
          <cell r="E163">
            <v>5847.2840103468898</v>
          </cell>
          <cell r="F163">
            <v>5609.1216488720202</v>
          </cell>
          <cell r="G163">
            <v>5013.8049011200801</v>
          </cell>
          <cell r="H163">
            <v>3432.8825003604202</v>
          </cell>
          <cell r="I163">
            <v>1635.91851190034</v>
          </cell>
          <cell r="J163">
            <v>658.467625910876</v>
          </cell>
          <cell r="K163">
            <v>380.38717650678302</v>
          </cell>
          <cell r="L163">
            <v>19.622834912656302</v>
          </cell>
          <cell r="M163">
            <v>17.200433473892801</v>
          </cell>
          <cell r="N163">
            <v>24.867988142794399</v>
          </cell>
          <cell r="O163">
            <v>16.379978887779099</v>
          </cell>
          <cell r="P163">
            <v>15.6779369643578</v>
          </cell>
        </row>
        <row r="164">
          <cell r="B164" t="str">
            <v>CO2</v>
          </cell>
          <cell r="C164" t="str">
            <v>VAR_fout</v>
          </cell>
          <cell r="D164" t="str">
            <v>EWOD-CCS</v>
          </cell>
          <cell r="J164">
            <v>-2.6906925650557099E-2</v>
          </cell>
          <cell r="K164">
            <v>-3.8269265121948099</v>
          </cell>
          <cell r="L164">
            <v>-90.788080739807597</v>
          </cell>
          <cell r="M164">
            <v>-185.21152880817399</v>
          </cell>
          <cell r="N164">
            <v>-193.124598928566</v>
          </cell>
          <cell r="O164">
            <v>-195.73742149746599</v>
          </cell>
          <cell r="P164">
            <v>-200.10116302520001</v>
          </cell>
        </row>
        <row r="165">
          <cell r="B165" t="str">
            <v>CO2</v>
          </cell>
          <cell r="C165" t="str">
            <v>VAR_fout</v>
          </cell>
          <cell r="D165" t="str">
            <v>ITOT-PROCESSCO2CCS</v>
          </cell>
          <cell r="J165">
            <v>-1.6231053115269699E-2</v>
          </cell>
          <cell r="K165">
            <v>-0.24684454098327899</v>
          </cell>
          <cell r="L165">
            <v>-1031.8772850513201</v>
          </cell>
          <cell r="M165">
            <v>-1031.8781729984701</v>
          </cell>
          <cell r="N165">
            <v>-1031.8799342068701</v>
          </cell>
          <cell r="O165">
            <v>-1031.8801007049001</v>
          </cell>
          <cell r="P165">
            <v>-1031.8806792538701</v>
          </cell>
        </row>
        <row r="166">
          <cell r="B166" t="str">
            <v>CO2</v>
          </cell>
          <cell r="C166" t="str">
            <v>VAR_fout</v>
          </cell>
          <cell r="D166" t="str">
            <v>D-IWST</v>
          </cell>
          <cell r="E166">
            <v>1068.12827786351</v>
          </cell>
          <cell r="F166">
            <v>1114.52802806976</v>
          </cell>
          <cell r="G166">
            <v>1024.6411159269301</v>
          </cell>
          <cell r="H166">
            <v>1013.19793279956</v>
          </cell>
          <cell r="I166">
            <v>1001.75480789889</v>
          </cell>
          <cell r="J166">
            <v>996.70014343722903</v>
          </cell>
          <cell r="K166">
            <v>991.64181638572904</v>
          </cell>
          <cell r="L166">
            <v>1086.85442808127</v>
          </cell>
          <cell r="M166">
            <v>986.58514726527596</v>
          </cell>
          <cell r="N166">
            <v>986.585158860604</v>
          </cell>
          <cell r="O166">
            <v>986.58517869390096</v>
          </cell>
          <cell r="P166">
            <v>986.585227399529</v>
          </cell>
        </row>
        <row r="167">
          <cell r="B167" t="str">
            <v>CO2</v>
          </cell>
          <cell r="C167" t="str">
            <v>VAR_fout</v>
          </cell>
          <cell r="D167" t="str">
            <v>SUP_WODH2CCS</v>
          </cell>
          <cell r="L167">
            <v>-223.966306353927</v>
          </cell>
          <cell r="M167">
            <v>-860.03074330124298</v>
          </cell>
          <cell r="N167">
            <v>-971.30209993081405</v>
          </cell>
          <cell r="O167">
            <v>-1415.8020613583401</v>
          </cell>
          <cell r="P167">
            <v>-1415.7655007897999</v>
          </cell>
        </row>
        <row r="168">
          <cell r="B168" t="str">
            <v>CO2</v>
          </cell>
          <cell r="C168" t="str">
            <v>VAR_fout</v>
          </cell>
          <cell r="D168" t="str">
            <v>SUP_WODBIOCCS</v>
          </cell>
          <cell r="J168">
            <v>-5.88282192511982E-3</v>
          </cell>
          <cell r="K168">
            <v>-7.3328591630707303E-3</v>
          </cell>
          <cell r="L168">
            <v>-1.2533850226633799E-2</v>
          </cell>
          <cell r="M168">
            <v>-1.40795086685756E-2</v>
          </cell>
          <cell r="N168">
            <v>-2.16138911069131E-2</v>
          </cell>
          <cell r="O168">
            <v>-2.2483114890160701E-2</v>
          </cell>
          <cell r="P168">
            <v>-4.8720742013078799E-2</v>
          </cell>
        </row>
        <row r="169">
          <cell r="B169" t="str">
            <v>CO2</v>
          </cell>
          <cell r="C169" t="str">
            <v>VAR_fout</v>
          </cell>
          <cell r="D169" t="str">
            <v>SUP_NGAH2CCS</v>
          </cell>
          <cell r="L169">
            <v>-3.1577399169403801E-3</v>
          </cell>
          <cell r="M169">
            <v>-4.0367012271543398E-3</v>
          </cell>
          <cell r="N169">
            <v>-4.54364852827812E-3</v>
          </cell>
          <cell r="O169">
            <v>-6.0697328059084801E-3</v>
          </cell>
          <cell r="P169">
            <v>-5.0016661841628604E-3</v>
          </cell>
        </row>
        <row r="170">
          <cell r="B170" t="str">
            <v>CO2</v>
          </cell>
          <cell r="C170" t="str">
            <v>VAR_fout</v>
          </cell>
          <cell r="D170" t="str">
            <v>CT_CWODETHCCS</v>
          </cell>
          <cell r="J170">
            <v>-5.5864813588232701E-4</v>
          </cell>
          <cell r="K170">
            <v>-1.3363726271753301E-3</v>
          </cell>
          <cell r="L170">
            <v>-2.8351641869015999E-3</v>
          </cell>
          <cell r="M170">
            <v>-1.6220658816812499E-3</v>
          </cell>
          <cell r="N170">
            <v>-1.9755171184008401E-2</v>
          </cell>
          <cell r="O170">
            <v>-1.4511539306010901E-3</v>
          </cell>
          <cell r="P170">
            <v>-8.8024954643341497E-3</v>
          </cell>
        </row>
        <row r="171">
          <cell r="B171" t="str">
            <v>CO2</v>
          </cell>
          <cell r="C171" t="str">
            <v>VAR_fout</v>
          </cell>
          <cell r="D171" t="str">
            <v>D-TKER</v>
          </cell>
          <cell r="E171">
            <v>80.762096764025799</v>
          </cell>
          <cell r="F171">
            <v>102.298840613116</v>
          </cell>
          <cell r="G171">
            <v>134.60371016119399</v>
          </cell>
          <cell r="H171">
            <v>188.43170029618099</v>
          </cell>
          <cell r="I171">
            <v>172.53016092624401</v>
          </cell>
          <cell r="J171">
            <v>156.669134338791</v>
          </cell>
          <cell r="K171">
            <v>140.789634070852</v>
          </cell>
          <cell r="L171">
            <v>1.6509805589356E-5</v>
          </cell>
          <cell r="M171">
            <v>7.3498956204375897E-3</v>
          </cell>
          <cell r="N171">
            <v>1.1747508188207001E-2</v>
          </cell>
          <cell r="O171">
            <v>3.5494640454101301E-3</v>
          </cell>
          <cell r="P171">
            <v>6.8483595399506198E-3</v>
          </cell>
        </row>
        <row r="172">
          <cell r="B172" t="str">
            <v>CO2</v>
          </cell>
          <cell r="C172" t="str">
            <v>VAR_fout</v>
          </cell>
          <cell r="D172" t="str">
            <v>D-INGA</v>
          </cell>
          <cell r="E172">
            <v>2101.4645804790598</v>
          </cell>
          <cell r="F172">
            <v>1692.0700782926201</v>
          </cell>
          <cell r="G172">
            <v>1931.4801034704899</v>
          </cell>
          <cell r="H172">
            <v>1282.62337831119</v>
          </cell>
          <cell r="I172">
            <v>576.55424969419698</v>
          </cell>
          <cell r="J172">
            <v>426.89484270097898</v>
          </cell>
          <cell r="K172">
            <v>146.76590946184399</v>
          </cell>
          <cell r="L172">
            <v>21.9525361052096</v>
          </cell>
          <cell r="M172">
            <v>6.5778418537947498</v>
          </cell>
          <cell r="N172">
            <v>1.0238048652354399</v>
          </cell>
          <cell r="O172">
            <v>1.6002710441304799</v>
          </cell>
          <cell r="P172">
            <v>3.4592281607044202E-3</v>
          </cell>
        </row>
        <row r="173">
          <cell r="B173" t="str">
            <v>CO2</v>
          </cell>
          <cell r="C173" t="str">
            <v>VAR_fout</v>
          </cell>
          <cell r="D173" t="str">
            <v>SUP_DAC</v>
          </cell>
          <cell r="J173">
            <v>-1.4284208872180301E-3</v>
          </cell>
          <cell r="K173">
            <v>-1.9909204792580501E-3</v>
          </cell>
          <cell r="L173">
            <v>-188.176794815482</v>
          </cell>
          <cell r="M173">
            <v>-427.27185119971301</v>
          </cell>
          <cell r="N173">
            <v>-1728.0719682111301</v>
          </cell>
          <cell r="O173">
            <v>-2001.14136184463</v>
          </cell>
          <cell r="P173">
            <v>-2759.95518629036</v>
          </cell>
        </row>
        <row r="174">
          <cell r="B174" t="str">
            <v>CO2</v>
          </cell>
          <cell r="C174" t="str">
            <v>VAR_fout</v>
          </cell>
          <cell r="D174" t="str">
            <v>CT_CWODBDSCCS</v>
          </cell>
          <cell r="J174">
            <v>-9.6751287680489507E-3</v>
          </cell>
          <cell r="K174">
            <v>-1.62516805144205E-2</v>
          </cell>
          <cell r="L174">
            <v>-533.46761258921197</v>
          </cell>
          <cell r="M174">
            <v>-700.34708886155101</v>
          </cell>
          <cell r="N174">
            <v>-604.36717834290801</v>
          </cell>
          <cell r="O174">
            <v>-693.69518819389998</v>
          </cell>
          <cell r="P174">
            <v>-693.46729770264301</v>
          </cell>
        </row>
        <row r="175">
          <cell r="B175" t="str">
            <v>CO2</v>
          </cell>
          <cell r="C175" t="str">
            <v>VAR_fout</v>
          </cell>
          <cell r="D175" t="str">
            <v>D-EWST</v>
          </cell>
          <cell r="E175">
            <v>2266.2743868472198</v>
          </cell>
          <cell r="F175">
            <v>2248.4124458321098</v>
          </cell>
          <cell r="G175">
            <v>2254.57640344427</v>
          </cell>
          <cell r="H175">
            <v>2238.5108697474702</v>
          </cell>
          <cell r="I175">
            <v>2240.4529816455802</v>
          </cell>
          <cell r="J175">
            <v>2460.2756875990299</v>
          </cell>
          <cell r="K175">
            <v>2429.6116323421802</v>
          </cell>
          <cell r="L175">
            <v>2552.9116039477499</v>
          </cell>
          <cell r="M175">
            <v>2434.19598042502</v>
          </cell>
          <cell r="N175">
            <v>2317.3897724588301</v>
          </cell>
          <cell r="O175">
            <v>2317.3900583453701</v>
          </cell>
          <cell r="P175">
            <v>2317.3902810451</v>
          </cell>
        </row>
        <row r="176">
          <cell r="B176" t="str">
            <v>CO2</v>
          </cell>
          <cell r="C176" t="str">
            <v>VAR_comnet</v>
          </cell>
          <cell r="D176" t="str">
            <v>-</v>
          </cell>
          <cell r="E176">
            <v>44218.228806770901</v>
          </cell>
          <cell r="F176">
            <v>41525.038554160303</v>
          </cell>
          <cell r="G176">
            <v>36214.360145380298</v>
          </cell>
          <cell r="H176">
            <v>27528.914247640601</v>
          </cell>
          <cell r="I176">
            <v>19270.2411863862</v>
          </cell>
          <cell r="J176">
            <v>13970.9223685345</v>
          </cell>
          <cell r="K176">
            <v>6985.4611085429497</v>
          </cell>
          <cell r="L176">
            <v>5.7150777158644797E-5</v>
          </cell>
          <cell r="M176">
            <v>-1000</v>
          </cell>
          <cell r="N176">
            <v>-1999.9991403393401</v>
          </cell>
          <cell r="O176">
            <v>-2500</v>
          </cell>
          <cell r="P176">
            <v>-3000</v>
          </cell>
        </row>
        <row r="177">
          <cell r="B177" t="str">
            <v>CO2</v>
          </cell>
          <cell r="C177" t="str">
            <v>EQ_combalM</v>
          </cell>
          <cell r="D177" t="str">
            <v>-</v>
          </cell>
          <cell r="H177">
            <v>-0.11715292417227301</v>
          </cell>
          <cell r="I177">
            <v>-0.202946163192499</v>
          </cell>
          <cell r="J177">
            <v>-0.26879443659276597</v>
          </cell>
          <cell r="K177">
            <v>-0.38196723873698202</v>
          </cell>
          <cell r="L177">
            <v>-1.3396365785961999</v>
          </cell>
          <cell r="M177">
            <v>-1.1772111378959</v>
          </cell>
          <cell r="N177">
            <v>-1.41654939986838</v>
          </cell>
          <cell r="O177">
            <v>-1.4702343096439201</v>
          </cell>
          <cell r="P177">
            <v>-1.4606077790804699</v>
          </cell>
        </row>
        <row r="178">
          <cell r="B178" t="str">
            <v>CO2_X</v>
          </cell>
          <cell r="C178" t="str">
            <v>VAR_fout</v>
          </cell>
          <cell r="D178" t="str">
            <v>D-CO2_O</v>
          </cell>
          <cell r="K178">
            <v>1978.8807807989454</v>
          </cell>
          <cell r="L178">
            <v>5711.8904875417129</v>
          </cell>
          <cell r="M178">
            <v>6307.1988144649113</v>
          </cell>
          <cell r="N178">
            <v>6307.1988136857863</v>
          </cell>
          <cell r="O178">
            <v>6307.1989153706218</v>
          </cell>
          <cell r="P178">
            <v>6307.1988622402314</v>
          </cell>
        </row>
        <row r="179">
          <cell r="B179" t="str">
            <v>CO2_X</v>
          </cell>
          <cell r="C179" t="str">
            <v>VAR_fin</v>
          </cell>
          <cell r="D179" t="str">
            <v>CO2EXP</v>
          </cell>
          <cell r="K179">
            <v>1978.8807807989454</v>
          </cell>
          <cell r="L179">
            <v>5711.8904875417129</v>
          </cell>
          <cell r="M179">
            <v>6307.1988144649113</v>
          </cell>
          <cell r="N179">
            <v>6307.1988136857863</v>
          </cell>
          <cell r="O179">
            <v>6307.1989153706218</v>
          </cell>
          <cell r="P179">
            <v>6307.1988622402314</v>
          </cell>
        </row>
        <row r="180">
          <cell r="B180" t="str">
            <v>CO2_X</v>
          </cell>
          <cell r="C180" t="str">
            <v>EQ_combalM</v>
          </cell>
          <cell r="D180" t="str">
            <v>-</v>
          </cell>
          <cell r="J180">
            <v>-55.988575714828187</v>
          </cell>
          <cell r="K180">
            <v>8.1591339122477482</v>
          </cell>
          <cell r="L180">
            <v>10.578579172632171</v>
          </cell>
          <cell r="M180">
            <v>-5.6248155638790518</v>
          </cell>
          <cell r="N180">
            <v>-13.276160939979816</v>
          </cell>
          <cell r="O180">
            <v>-20.714223467727397</v>
          </cell>
          <cell r="P180">
            <v>-30.323330235190959</v>
          </cell>
        </row>
        <row r="181">
          <cell r="B181" t="str">
            <v>CO2seq</v>
          </cell>
          <cell r="C181" t="str">
            <v>VAR_fout</v>
          </cell>
          <cell r="D181" t="str">
            <v>CO2SINK</v>
          </cell>
          <cell r="J181">
            <v>833.33376333553974</v>
          </cell>
          <cell r="K181">
            <v>1325.4746188172351</v>
          </cell>
          <cell r="L181">
            <v>1.0283967686776409E-3</v>
          </cell>
          <cell r="M181">
            <v>573.6705521283493</v>
          </cell>
          <cell r="N181">
            <v>1852.4461116784005</v>
          </cell>
          <cell r="O181">
            <v>2684.6870382044972</v>
          </cell>
          <cell r="P181">
            <v>3448.9641923602903</v>
          </cell>
        </row>
        <row r="182">
          <cell r="B182" t="str">
            <v>CO2seq</v>
          </cell>
          <cell r="C182" t="str">
            <v>VAR_comnet</v>
          </cell>
          <cell r="D182" t="str">
            <v>-</v>
          </cell>
          <cell r="J182">
            <v>833.33376333553974</v>
          </cell>
          <cell r="K182">
            <v>1325.4746188172351</v>
          </cell>
          <cell r="L182">
            <v>1.0283967686776409E-3</v>
          </cell>
          <cell r="M182">
            <v>573.6705521283493</v>
          </cell>
          <cell r="N182">
            <v>1852.4461116784005</v>
          </cell>
          <cell r="O182">
            <v>2684.6870382044972</v>
          </cell>
          <cell r="P182">
            <v>3448.9641923602903</v>
          </cell>
        </row>
        <row r="183">
          <cell r="B183" t="str">
            <v>CO2_SECTOR</v>
          </cell>
          <cell r="C183" t="str">
            <v>VAR_fout</v>
          </cell>
          <cell r="D183" t="str">
            <v>CO2_IND</v>
          </cell>
          <cell r="E183">
            <v>6491.5294528549448</v>
          </cell>
          <cell r="F183">
            <v>6111.225787154197</v>
          </cell>
          <cell r="G183">
            <v>5660.4113099721053</v>
          </cell>
          <cell r="H183">
            <v>4926.6511057531397</v>
          </cell>
          <cell r="I183">
            <v>4062.5105882661933</v>
          </cell>
          <cell r="J183">
            <v>3734.6595351126957</v>
          </cell>
          <cell r="K183">
            <v>3325.6117998906498</v>
          </cell>
          <cell r="L183">
            <v>3172.556474589861</v>
          </cell>
          <cell r="M183">
            <v>3056.9674573443099</v>
          </cell>
          <cell r="N183">
            <v>3051.4284018564717</v>
          </cell>
          <cell r="O183">
            <v>3051.936620242459</v>
          </cell>
          <cell r="P183">
            <v>3050.3399069896841</v>
          </cell>
        </row>
        <row r="184">
          <cell r="B184" t="str">
            <v>CO2_SECTOR</v>
          </cell>
          <cell r="C184" t="str">
            <v>VAR_fout</v>
          </cell>
          <cell r="D184" t="str">
            <v>CO2_RES</v>
          </cell>
          <cell r="E184">
            <v>7174.2897718107006</v>
          </cell>
          <cell r="F184">
            <v>6587.6035989597467</v>
          </cell>
          <cell r="G184">
            <v>6732.2643557356887</v>
          </cell>
          <cell r="H184">
            <v>6086.2075674541393</v>
          </cell>
          <cell r="I184">
            <v>3830.1491780179394</v>
          </cell>
          <cell r="J184">
            <v>2010.0862457044489</v>
          </cell>
          <cell r="K184">
            <v>1222.8996541764996</v>
          </cell>
          <cell r="L184">
            <v>576.08226962856054</v>
          </cell>
          <cell r="M184">
            <v>465.23813876475026</v>
          </cell>
          <cell r="N184">
            <v>448.80360122767496</v>
          </cell>
          <cell r="O184">
            <v>453.44585955958877</v>
          </cell>
          <cell r="P184">
            <v>389.20422688754718</v>
          </cell>
        </row>
        <row r="185">
          <cell r="B185" t="str">
            <v>CO2_SECTOR</v>
          </cell>
          <cell r="C185" t="str">
            <v>VAR_fout</v>
          </cell>
          <cell r="D185" t="str">
            <v>CO2_TRA</v>
          </cell>
          <cell r="E185">
            <v>14689.95127849124</v>
          </cell>
          <cell r="F185">
            <v>13980.386467654451</v>
          </cell>
          <cell r="G185">
            <v>10164.907350881393</v>
          </cell>
          <cell r="H185">
            <v>7414.3059380768964</v>
          </cell>
          <cell r="I185">
            <v>4326.6448163722071</v>
          </cell>
          <cell r="J185">
            <v>2342.4218320195173</v>
          </cell>
          <cell r="K185">
            <v>974.25444546545293</v>
          </cell>
          <cell r="L185">
            <v>44.890791235517781</v>
          </cell>
          <cell r="M185">
            <v>64.237758322791692</v>
          </cell>
          <cell r="N185">
            <v>57.619793760431584</v>
          </cell>
          <cell r="O185">
            <v>30.264985368607448</v>
          </cell>
          <cell r="P185">
            <v>25.204530281133032</v>
          </cell>
        </row>
        <row r="186">
          <cell r="B186" t="str">
            <v>CO2_SECTOR</v>
          </cell>
          <cell r="C186" t="str">
            <v>VAR_fout</v>
          </cell>
          <cell r="D186" t="str">
            <v>CO2_ELC</v>
          </cell>
          <cell r="E186">
            <v>2603.0471848828347</v>
          </cell>
          <cell r="F186">
            <v>2422.4612169604002</v>
          </cell>
          <cell r="G186">
            <v>2334.602389881285</v>
          </cell>
          <cell r="H186">
            <v>2243.380456528876</v>
          </cell>
          <cell r="I186">
            <v>2240.5806881557032</v>
          </cell>
          <cell r="J186">
            <v>2497.5435048420049</v>
          </cell>
          <cell r="K186">
            <v>2432.2486174091396</v>
          </cell>
          <cell r="L186">
            <v>2552.9163767955733</v>
          </cell>
          <cell r="M186">
            <v>2434.3302000510871</v>
          </cell>
          <cell r="N186">
            <v>2317.4768769597731</v>
          </cell>
          <cell r="O186">
            <v>2317.418823166005</v>
          </cell>
          <cell r="P186">
            <v>2317.417598356094</v>
          </cell>
        </row>
        <row r="187">
          <cell r="B187" t="str">
            <v>CO2_SECTOR</v>
          </cell>
          <cell r="C187" t="str">
            <v>VAR_fout</v>
          </cell>
          <cell r="D187" t="str">
            <v>CO2_SER</v>
          </cell>
          <cell r="E187">
            <v>3789.636302987637</v>
          </cell>
          <cell r="F187">
            <v>3405.6931882015988</v>
          </cell>
          <cell r="G187">
            <v>2756.4547146906739</v>
          </cell>
          <cell r="H187">
            <v>2552.2021409235999</v>
          </cell>
          <cell r="I187">
            <v>2052.2679630092339</v>
          </cell>
          <cell r="J187">
            <v>1281.6721301510574</v>
          </cell>
          <cell r="K187">
            <v>599.07495265223929</v>
          </cell>
          <cell r="L187">
            <v>214.75154167157061</v>
          </cell>
          <cell r="M187">
            <v>231.89736587451517</v>
          </cell>
          <cell r="N187">
            <v>215.19975060650833</v>
          </cell>
          <cell r="O187">
            <v>215.16716740291648</v>
          </cell>
          <cell r="P187">
            <v>215.1604420133618</v>
          </cell>
        </row>
        <row r="188">
          <cell r="B188" t="str">
            <v>CO2_SECTOR</v>
          </cell>
          <cell r="C188" t="str">
            <v>VAR_fout</v>
          </cell>
          <cell r="D188" t="str">
            <v>CO2_ELCCCS</v>
          </cell>
          <cell r="E188">
            <v>2603.0471848828347</v>
          </cell>
          <cell r="F188">
            <v>2422.4612169604002</v>
          </cell>
          <cell r="G188">
            <v>2334.602389881285</v>
          </cell>
          <cell r="H188">
            <v>2243.380456528876</v>
          </cell>
          <cell r="I188">
            <v>2240.5806881557032</v>
          </cell>
          <cell r="J188">
            <v>1861.4032353916191</v>
          </cell>
          <cell r="K188">
            <v>115.34678071371228</v>
          </cell>
          <cell r="L188">
            <v>5.9890546193645511</v>
          </cell>
          <cell r="M188">
            <v>-197.36424624902696</v>
          </cell>
          <cell r="N188">
            <v>-233.54778859334544</v>
          </cell>
          <cell r="O188">
            <v>-236.10478373256478</v>
          </cell>
          <cell r="P188">
            <v>-239.90216952467054</v>
          </cell>
        </row>
        <row r="189">
          <cell r="B189" t="str">
            <v>CO2_SECTOR</v>
          </cell>
          <cell r="C189" t="str">
            <v>VAR_fout</v>
          </cell>
          <cell r="D189" t="str">
            <v>CO2_H2CCS</v>
          </cell>
          <cell r="J189">
            <v>-1.7784947235361896E-2</v>
          </cell>
          <cell r="K189">
            <v>-2.5461942232585855E-2</v>
          </cell>
          <cell r="L189">
            <v>-757.47048577599492</v>
          </cell>
          <cell r="M189">
            <v>-1560.4107543667033</v>
          </cell>
          <cell r="N189">
            <v>-1575.740265523789</v>
          </cell>
          <cell r="O189">
            <v>-2109.5523560180782</v>
          </cell>
          <cell r="P189">
            <v>-2109.306445115817</v>
          </cell>
        </row>
        <row r="190">
          <cell r="B190" t="str">
            <v>CO2_SECTOR</v>
          </cell>
          <cell r="C190" t="str">
            <v>VAR_fout</v>
          </cell>
          <cell r="D190" t="str">
            <v>CO2_INDCCS</v>
          </cell>
          <cell r="E190">
            <v>6491.5294528549448</v>
          </cell>
          <cell r="F190">
            <v>6111.225787154197</v>
          </cell>
          <cell r="G190">
            <v>5660.4113099721053</v>
          </cell>
          <cell r="H190">
            <v>4926.6334919073106</v>
          </cell>
          <cell r="I190">
            <v>4062.5036852405806</v>
          </cell>
          <cell r="J190">
            <v>3179.7051571588545</v>
          </cell>
          <cell r="K190">
            <v>1868.3097434869971</v>
          </cell>
          <cell r="L190">
            <v>92.553653448033572</v>
          </cell>
          <cell r="M190">
            <v>16.278472136879287</v>
          </cell>
          <cell r="N190">
            <v>12.309384229971956</v>
          </cell>
          <cell r="O190">
            <v>11.27951087160514</v>
          </cell>
          <cell r="P190">
            <v>9.6136414743701621</v>
          </cell>
        </row>
        <row r="191">
          <cell r="B191" t="str">
            <v>CO2_SECTOR</v>
          </cell>
          <cell r="C191" t="str">
            <v>VAR_comnet</v>
          </cell>
          <cell r="D191" t="str">
            <v>-</v>
          </cell>
          <cell r="E191">
            <v>43843.030628765104</v>
          </cell>
          <cell r="F191">
            <v>41041.057263045048</v>
          </cell>
          <cell r="G191">
            <v>35643.653821014508</v>
          </cell>
          <cell r="H191">
            <v>30392.761157172834</v>
          </cell>
          <cell r="I191">
            <v>22815.237607217568</v>
          </cell>
          <cell r="J191">
            <v>16907.47385543296</v>
          </cell>
          <cell r="K191">
            <v>10537.720531852465</v>
          </cell>
          <cell r="L191">
            <v>5902.2696762124815</v>
          </cell>
          <cell r="M191">
            <v>4511.1743918786033</v>
          </cell>
          <cell r="N191">
            <v>4293.5497545236967</v>
          </cell>
          <cell r="O191">
            <v>3733.8558268605389</v>
          </cell>
          <cell r="P191">
            <v>3657.7317313617036</v>
          </cell>
        </row>
        <row r="192">
          <cell r="B192" t="str">
            <v>CO2SC</v>
          </cell>
          <cell r="C192" t="str">
            <v>VAR_fout</v>
          </cell>
          <cell r="D192" t="str">
            <v>CO2S1</v>
          </cell>
          <cell r="E192">
            <v>6307.1990227535098</v>
          </cell>
          <cell r="F192">
            <v>6307.1990227535098</v>
          </cell>
          <cell r="G192">
            <v>6307.1990227535098</v>
          </cell>
          <cell r="H192">
            <v>6307.1990227535098</v>
          </cell>
          <cell r="I192">
            <v>6307.1990227535098</v>
          </cell>
          <cell r="J192">
            <v>6307.1990227535098</v>
          </cell>
          <cell r="K192">
            <v>6307.1990227535098</v>
          </cell>
          <cell r="L192">
            <v>6307.1990227535098</v>
          </cell>
          <cell r="M192">
            <v>6307.1990227535098</v>
          </cell>
          <cell r="N192">
            <v>6307.1990227535098</v>
          </cell>
          <cell r="O192">
            <v>6307.1990227535098</v>
          </cell>
          <cell r="P192">
            <v>6307.1990227535098</v>
          </cell>
        </row>
        <row r="193">
          <cell r="B193" t="str">
            <v>CO2SC</v>
          </cell>
          <cell r="C193" t="str">
            <v>VAR_fout</v>
          </cell>
          <cell r="D193" t="str">
            <v>CO2S2</v>
          </cell>
          <cell r="L193">
            <v>3.5887641095463897E-5</v>
          </cell>
          <cell r="M193">
            <v>1.9072015638890298E-5</v>
          </cell>
          <cell r="N193">
            <v>4.09219253321691E-5</v>
          </cell>
          <cell r="O193">
            <v>3.4610713372610701E-5</v>
          </cell>
          <cell r="P193">
            <v>8.3298751518205794E-5</v>
          </cell>
        </row>
        <row r="194">
          <cell r="B194" t="str">
            <v>CO2SC</v>
          </cell>
          <cell r="C194" t="str">
            <v>VAR_fin</v>
          </cell>
          <cell r="D194" t="str">
            <v>CO2EXP</v>
          </cell>
          <cell r="K194">
            <v>1978.8807807989499</v>
          </cell>
          <cell r="L194">
            <v>5711.8904875417102</v>
          </cell>
          <cell r="M194">
            <v>6307.1988144649104</v>
          </cell>
          <cell r="N194">
            <v>6307.1988136857899</v>
          </cell>
          <cell r="O194">
            <v>6307.1989153706299</v>
          </cell>
          <cell r="P194">
            <v>6307.1988622402496</v>
          </cell>
        </row>
        <row r="195">
          <cell r="B195" t="str">
            <v>CO2SC</v>
          </cell>
          <cell r="C195" t="str">
            <v>EQ_combalM</v>
          </cell>
          <cell r="D195" t="str">
            <v>-</v>
          </cell>
          <cell r="L195">
            <v>-2.1911447293980101E-7</v>
          </cell>
          <cell r="M195">
            <v>3.9594044766054201E-2</v>
          </cell>
          <cell r="N195">
            <v>6.7355352479854497E-2</v>
          </cell>
          <cell r="O195">
            <v>9.5793100159208805E-2</v>
          </cell>
          <cell r="P195">
            <v>0.12486861429052901</v>
          </cell>
        </row>
        <row r="196">
          <cell r="B196" t="str">
            <v>CO2P</v>
          </cell>
          <cell r="C196" t="str">
            <v>VAR_fout</v>
          </cell>
          <cell r="D196" t="str">
            <v>ITOT-PROCESSCO2</v>
          </cell>
          <cell r="E196">
            <v>2089.34680048464</v>
          </cell>
          <cell r="F196">
            <v>2111.0131698740802</v>
          </cell>
          <cell r="G196">
            <v>2102.26947106126</v>
          </cell>
          <cell r="H196">
            <v>2093.6571604760297</v>
          </cell>
          <cell r="I196">
            <v>2085.5350653502815</v>
          </cell>
          <cell r="J196">
            <v>2077.4144378452484</v>
          </cell>
          <cell r="K196">
            <v>2070.5810855402624</v>
          </cell>
          <cell r="L196">
            <v>2063.7493765493145</v>
          </cell>
          <cell r="M196">
            <v>2063.7489713928517</v>
          </cell>
          <cell r="N196">
            <v>2063.7488646915526</v>
          </cell>
          <cell r="O196">
            <v>2063.7490202766276</v>
          </cell>
          <cell r="P196">
            <v>2063.7498293684371</v>
          </cell>
        </row>
        <row r="197">
          <cell r="B197" t="str">
            <v>CO2P</v>
          </cell>
          <cell r="C197" t="str">
            <v>VAR_comnet</v>
          </cell>
          <cell r="D197" t="str">
            <v>-</v>
          </cell>
          <cell r="E197">
            <v>2089.34680048464</v>
          </cell>
          <cell r="F197">
            <v>2111.0131698740802</v>
          </cell>
          <cell r="G197">
            <v>2102.26947106126</v>
          </cell>
          <cell r="H197">
            <v>2093.6571604760297</v>
          </cell>
          <cell r="I197">
            <v>2085.5350653502815</v>
          </cell>
          <cell r="J197">
            <v>2077.4144378452484</v>
          </cell>
          <cell r="K197">
            <v>2070.5810855402624</v>
          </cell>
          <cell r="L197">
            <v>2063.7493765493145</v>
          </cell>
          <cell r="M197">
            <v>2063.7489713928517</v>
          </cell>
          <cell r="N197">
            <v>2063.7488646915526</v>
          </cell>
          <cell r="O197">
            <v>2063.7490202766276</v>
          </cell>
          <cell r="P197">
            <v>2063.7498293684371</v>
          </cell>
        </row>
        <row r="198">
          <cell r="B198" t="str">
            <v>CO2_E</v>
          </cell>
          <cell r="C198" t="str">
            <v>VAR_fout</v>
          </cell>
          <cell r="D198" t="str">
            <v>EWSTINCCS</v>
          </cell>
          <cell r="J198">
            <v>324.73923962348698</v>
          </cell>
          <cell r="K198">
            <v>1251.0329656925601</v>
          </cell>
          <cell r="L198">
            <v>1330.7708748433299</v>
          </cell>
          <cell r="M198">
            <v>1268.8873682994099</v>
          </cell>
          <cell r="N198">
            <v>1207.9991215014099</v>
          </cell>
          <cell r="O198">
            <v>1207.9991519817499</v>
          </cell>
          <cell r="P198">
            <v>1207.9993366377901</v>
          </cell>
        </row>
        <row r="199">
          <cell r="B199" t="str">
            <v>CO2_E</v>
          </cell>
          <cell r="C199" t="str">
            <v>VAR_fout</v>
          </cell>
          <cell r="D199" t="str">
            <v>ENGA-CCS</v>
          </cell>
          <cell r="K199">
            <v>5.3530841492180196E-4</v>
          </cell>
          <cell r="L199">
            <v>1.50064708057754E-2</v>
          </cell>
          <cell r="M199">
            <v>117.652053110512</v>
          </cell>
          <cell r="N199">
            <v>145.128598850435</v>
          </cell>
          <cell r="O199">
            <v>144.95400262627101</v>
          </cell>
          <cell r="P199">
            <v>144.367824738971</v>
          </cell>
        </row>
        <row r="200">
          <cell r="B200" t="str">
            <v>CO2_E</v>
          </cell>
          <cell r="C200" t="str">
            <v>VAR_fout</v>
          </cell>
          <cell r="D200" t="str">
            <v>CHPWSTCCS</v>
          </cell>
          <cell r="J200">
            <v>376.87526061007401</v>
          </cell>
          <cell r="K200">
            <v>1281.30630714721</v>
          </cell>
          <cell r="L200">
            <v>1347.47094277315</v>
          </cell>
          <cell r="M200">
            <v>1284.8109109320401</v>
          </cell>
          <cell r="N200">
            <v>1223.158562804</v>
          </cell>
          <cell r="O200">
            <v>1223.1585480896699</v>
          </cell>
          <cell r="P200">
            <v>1223.1587884876401</v>
          </cell>
        </row>
        <row r="201">
          <cell r="B201" t="str">
            <v>CO2_E</v>
          </cell>
          <cell r="C201" t="str">
            <v>VAR_fout</v>
          </cell>
          <cell r="D201" t="str">
            <v>HPLNGA</v>
          </cell>
          <cell r="E201">
            <v>114.383479507903</v>
          </cell>
          <cell r="F201">
            <v>157.150189759543</v>
          </cell>
          <cell r="G201">
            <v>81.987542809037706</v>
          </cell>
        </row>
        <row r="202">
          <cell r="B202" t="str">
            <v>CO2_E</v>
          </cell>
          <cell r="C202" t="str">
            <v>VAR_fout</v>
          </cell>
          <cell r="D202" t="str">
            <v>CHPWST</v>
          </cell>
          <cell r="E202">
            <v>2843.2555206864299</v>
          </cell>
          <cell r="F202">
            <v>2589.9076991514899</v>
          </cell>
          <cell r="G202">
            <v>2393.9715250348299</v>
          </cell>
          <cell r="H202">
            <v>2556.37845855967</v>
          </cell>
          <cell r="I202">
            <v>2535.9315637530399</v>
          </cell>
          <cell r="J202">
            <v>2365.8248398475598</v>
          </cell>
          <cell r="K202">
            <v>1105.3318966805</v>
          </cell>
          <cell r="L202">
            <v>1096.7163439619301</v>
          </cell>
          <cell r="M202">
            <v>1045.71715468362</v>
          </cell>
          <cell r="N202">
            <v>995.53743675197597</v>
          </cell>
          <cell r="O202">
            <v>995.53776885530306</v>
          </cell>
          <cell r="P202">
            <v>995.53787803575699</v>
          </cell>
        </row>
        <row r="203">
          <cell r="B203" t="str">
            <v>CO2_E</v>
          </cell>
          <cell r="C203" t="str">
            <v>VAR_fout</v>
          </cell>
          <cell r="D203" t="str">
            <v>CHPNGA</v>
          </cell>
          <cell r="E203">
            <v>206.917717535349</v>
          </cell>
          <cell r="F203">
            <v>2.6156175740436601E-2</v>
          </cell>
          <cell r="G203">
            <v>0.18432348429845499</v>
          </cell>
          <cell r="M203">
            <v>2.70188269147317E-3</v>
          </cell>
          <cell r="N203">
            <v>3.79793173793948E-3</v>
          </cell>
          <cell r="O203">
            <v>2.7903647545130701E-3</v>
          </cell>
          <cell r="P203">
            <v>6.7730647187639898E-3</v>
          </cell>
        </row>
        <row r="204">
          <cell r="B204" t="str">
            <v>CO2_E</v>
          </cell>
          <cell r="C204" t="str">
            <v>VAR_fout</v>
          </cell>
          <cell r="D204" t="str">
            <v>EWSTINC</v>
          </cell>
          <cell r="E204">
            <v>1689.29325300801</v>
          </cell>
          <cell r="F204">
            <v>1906.9173307982501</v>
          </cell>
          <cell r="G204">
            <v>2115.18137499668</v>
          </cell>
          <cell r="H204">
            <v>1920.6431561873501</v>
          </cell>
          <cell r="I204">
            <v>1944.9744451091899</v>
          </cell>
          <cell r="J204">
            <v>1853.11405829707</v>
          </cell>
          <cell r="K204">
            <v>1221.55286477397</v>
          </cell>
          <cell r="L204">
            <v>1330.86555006956</v>
          </cell>
          <cell r="M204">
            <v>1268.97750868918</v>
          </cell>
          <cell r="N204">
            <v>1208.0850855728499</v>
          </cell>
          <cell r="O204">
            <v>1208.0850120008799</v>
          </cell>
          <cell r="P204">
            <v>1208.08518715164</v>
          </cell>
        </row>
        <row r="205">
          <cell r="B205" t="str">
            <v>CO2_E</v>
          </cell>
          <cell r="C205" t="str">
            <v>VAR_fout</v>
          </cell>
          <cell r="D205" t="str">
            <v>ENGA-GTCC</v>
          </cell>
          <cell r="J205">
            <v>6.6033154777630804E-4</v>
          </cell>
          <cell r="K205">
            <v>5.3177957686929096E-4</v>
          </cell>
          <cell r="L205">
            <v>1.3838569730044201E-2</v>
          </cell>
          <cell r="M205">
            <v>4.9038403074995497E-2</v>
          </cell>
          <cell r="N205">
            <v>7.02131756129835E-2</v>
          </cell>
          <cell r="O205">
            <v>6.7936469637031399E-2</v>
          </cell>
          <cell r="P205">
            <v>0.11622862012674499</v>
          </cell>
        </row>
        <row r="206">
          <cell r="B206" t="str">
            <v>CO2_E</v>
          </cell>
          <cell r="C206" t="str">
            <v>VAR_fout</v>
          </cell>
          <cell r="D206" t="str">
            <v>HPLOIL</v>
          </cell>
          <cell r="E206">
            <v>15.876387632985599</v>
          </cell>
          <cell r="F206">
            <v>16.031147166649099</v>
          </cell>
          <cell r="G206">
            <v>4.4846957852749698</v>
          </cell>
          <cell r="H206">
            <v>4.4926863103426102</v>
          </cell>
          <cell r="I206">
            <v>2.5826030025558899E-2</v>
          </cell>
          <cell r="J206">
            <v>1.04165842119516E-2</v>
          </cell>
          <cell r="K206">
            <v>2.7620169489912501E-3</v>
          </cell>
          <cell r="L206">
            <v>1.76632629179945E-3</v>
          </cell>
          <cell r="O206">
            <v>5.7638248832828499E-4</v>
          </cell>
          <cell r="P206">
            <v>4.3614992531694599E-4</v>
          </cell>
        </row>
        <row r="207">
          <cell r="B207" t="str">
            <v>CO2_E</v>
          </cell>
          <cell r="C207" t="str">
            <v>VAR_fout</v>
          </cell>
          <cell r="D207" t="str">
            <v>EOIL-ENG</v>
          </cell>
          <cell r="E207">
            <v>8.4476150409892092</v>
          </cell>
          <cell r="F207">
            <v>3.1437173931835399E-2</v>
          </cell>
          <cell r="G207">
            <v>0.21760303391965499</v>
          </cell>
          <cell r="H207">
            <v>0.167485706197706</v>
          </cell>
          <cell r="I207">
            <v>3.9595038260884403E-2</v>
          </cell>
          <cell r="J207">
            <v>36.457629144947298</v>
          </cell>
          <cell r="K207">
            <v>2.5180791966427698</v>
          </cell>
          <cell r="L207">
            <v>1.85394330405474E-3</v>
          </cell>
          <cell r="M207">
            <v>0.11441293833279401</v>
          </cell>
          <cell r="N207">
            <v>6.6838452144345695E-2</v>
          </cell>
          <cell r="O207">
            <v>1.49183308516088E-2</v>
          </cell>
          <cell r="P207">
            <v>1.48933271776853E-2</v>
          </cell>
        </row>
        <row r="208">
          <cell r="B208" t="str">
            <v>CO2_E</v>
          </cell>
          <cell r="C208" t="str">
            <v>VAR_fout</v>
          </cell>
          <cell r="D208" t="str">
            <v>ENGA-GTOC</v>
          </cell>
          <cell r="J208">
            <v>5.1132627444074898E-4</v>
          </cell>
          <cell r="K208">
            <v>2.1730184731119401E-4</v>
          </cell>
          <cell r="L208">
            <v>9.2717509235839796E-2</v>
          </cell>
          <cell r="M208">
            <v>1.1015340808340499</v>
          </cell>
          <cell r="N208">
            <v>0.98679540754921502</v>
          </cell>
          <cell r="O208">
            <v>1.1649232530429501</v>
          </cell>
          <cell r="P208">
            <v>1.6987580128300199</v>
          </cell>
        </row>
        <row r="209">
          <cell r="B209" t="str">
            <v>CO2_E</v>
          </cell>
          <cell r="C209" t="str">
            <v>VAR_fout</v>
          </cell>
          <cell r="D209" t="str">
            <v>CHPOIL</v>
          </cell>
          <cell r="E209">
            <v>1.3292124415837101</v>
          </cell>
          <cell r="F209">
            <v>3.6114280939262798E-2</v>
          </cell>
          <cell r="G209">
            <v>0.202497064756086</v>
          </cell>
          <cell r="H209">
            <v>0.128113852707327</v>
          </cell>
          <cell r="I209">
            <v>6.02088935618348E-2</v>
          </cell>
          <cell r="J209">
            <v>0.177415047872517</v>
          </cell>
          <cell r="K209">
            <v>7.2587599636678199E-2</v>
          </cell>
          <cell r="L209">
            <v>1.53122351539221E-3</v>
          </cell>
          <cell r="M209">
            <v>1.74530020569694E-2</v>
          </cell>
          <cell r="N209">
            <v>1.8707651078468501E-2</v>
          </cell>
          <cell r="O209">
            <v>1.29723082828281E-2</v>
          </cell>
          <cell r="P209">
            <v>1.1687934369077601E-2</v>
          </cell>
        </row>
        <row r="210">
          <cell r="B210" t="str">
            <v>CO2_E</v>
          </cell>
          <cell r="C210" t="str">
            <v>VAR_comnet</v>
          </cell>
          <cell r="D210" t="str">
            <v>-</v>
          </cell>
          <cell r="E210">
            <v>4879.5031858532402</v>
          </cell>
          <cell r="F210">
            <v>4670.1000745065503</v>
          </cell>
          <cell r="G210">
            <v>4596.2295622087904</v>
          </cell>
          <cell r="H210">
            <v>4481.8099006162702</v>
          </cell>
          <cell r="I210">
            <v>4481.0316388240799</v>
          </cell>
          <cell r="J210">
            <v>4957.20003081305</v>
          </cell>
          <cell r="K210">
            <v>4861.8187474973101</v>
          </cell>
          <cell r="L210">
            <v>5105.9504256908504</v>
          </cell>
          <cell r="M210">
            <v>4987.3301360217501</v>
          </cell>
          <cell r="N210">
            <v>4781.0551580987903</v>
          </cell>
          <cell r="O210">
            <v>4780.9986006629297</v>
          </cell>
          <cell r="P210">
            <v>4780.9977921609398</v>
          </cell>
        </row>
        <row r="211">
          <cell r="B211" t="str">
            <v>CO2_I</v>
          </cell>
          <cell r="C211" t="str">
            <v>VAR_fout</v>
          </cell>
          <cell r="D211" t="str">
            <v>ITOT-CHPNGA</v>
          </cell>
          <cell r="E211">
            <v>108.04420338009901</v>
          </cell>
          <cell r="F211">
            <v>12.455334834512801</v>
          </cell>
          <cell r="G211">
            <v>7.9014806267404003</v>
          </cell>
          <cell r="H211">
            <v>65.830421092634793</v>
          </cell>
          <cell r="I211">
            <v>56.415004486337601</v>
          </cell>
          <cell r="J211">
            <v>59.2719748062135</v>
          </cell>
          <cell r="K211">
            <v>63.0918368175778</v>
          </cell>
          <cell r="L211">
            <v>8.2848368017133094</v>
          </cell>
          <cell r="M211">
            <v>67.201610343349799</v>
          </cell>
          <cell r="N211">
            <v>64.262341913063693</v>
          </cell>
          <cell r="O211">
            <v>67.246484039804997</v>
          </cell>
          <cell r="P211">
            <v>67.341685608623607</v>
          </cell>
        </row>
        <row r="212">
          <cell r="B212" t="str">
            <v>CO2_I</v>
          </cell>
          <cell r="C212" t="str">
            <v>VAR_fout</v>
          </cell>
          <cell r="D212" t="str">
            <v>ITOT-SWHNGABR</v>
          </cell>
          <cell r="E212">
            <v>2005.15317211706</v>
          </cell>
          <cell r="F212">
            <v>1674.22789074911</v>
          </cell>
          <cell r="G212">
            <v>2064.0366609381099</v>
          </cell>
          <cell r="H212">
            <v>1366.73929349992</v>
          </cell>
          <cell r="I212">
            <v>672.34012612228298</v>
          </cell>
          <cell r="J212">
            <v>519.66226057210201</v>
          </cell>
          <cell r="K212">
            <v>236.57444597583699</v>
          </cell>
          <cell r="L212">
            <v>162.10978059868901</v>
          </cell>
          <cell r="M212">
            <v>50.301012284879498</v>
          </cell>
          <cell r="N212">
            <v>49.501541549100097</v>
          </cell>
          <cell r="O212">
            <v>45.146584924537301</v>
          </cell>
          <cell r="P212">
            <v>43.186723858469897</v>
          </cell>
        </row>
        <row r="213">
          <cell r="B213" t="str">
            <v>CO2_I</v>
          </cell>
          <cell r="C213" t="str">
            <v>VAR_fout</v>
          </cell>
          <cell r="D213" t="str">
            <v>ITOT-CHPWSTCCS</v>
          </cell>
          <cell r="J213">
            <v>27.551739608238101</v>
          </cell>
          <cell r="K213">
            <v>487.83237053844903</v>
          </cell>
          <cell r="L213">
            <v>1086.7353897682499</v>
          </cell>
          <cell r="M213">
            <v>986.50597409496902</v>
          </cell>
          <cell r="N213">
            <v>986.50249777593797</v>
          </cell>
          <cell r="O213">
            <v>986.53258629326399</v>
          </cell>
          <cell r="P213">
            <v>986.55368178496701</v>
          </cell>
        </row>
        <row r="214">
          <cell r="B214" t="str">
            <v>CO2_I</v>
          </cell>
          <cell r="C214" t="str">
            <v>VAR_fout</v>
          </cell>
          <cell r="D214" t="str">
            <v>ITOT-SWHLFOBR</v>
          </cell>
          <cell r="E214">
            <v>655.76815093093501</v>
          </cell>
          <cell r="F214">
            <v>597.32032104575399</v>
          </cell>
          <cell r="G214">
            <v>589.70319998293905</v>
          </cell>
          <cell r="H214">
            <v>480.41842864639398</v>
          </cell>
          <cell r="I214">
            <v>363.37068163426102</v>
          </cell>
          <cell r="J214">
            <v>249.01958433413699</v>
          </cell>
          <cell r="K214">
            <v>133.97500491223701</v>
          </cell>
          <cell r="L214">
            <v>19.326482444973198</v>
          </cell>
          <cell r="M214">
            <v>19.326327874238299</v>
          </cell>
          <cell r="N214">
            <v>19.326345989944102</v>
          </cell>
          <cell r="O214">
            <v>18.679101956204399</v>
          </cell>
          <cell r="P214">
            <v>18.6231966054869</v>
          </cell>
        </row>
        <row r="215">
          <cell r="B215" t="str">
            <v>CO2_I</v>
          </cell>
          <cell r="C215" t="str">
            <v>VAR_fout</v>
          </cell>
          <cell r="D215" t="str">
            <v>ITOT-CHPNGACCS</v>
          </cell>
          <cell r="J215">
            <v>6.6736725431772795E-2</v>
          </cell>
          <cell r="K215">
            <v>0.13069170313030501</v>
          </cell>
          <cell r="L215">
            <v>5.28402171847803</v>
          </cell>
          <cell r="M215">
            <v>42.858254412248797</v>
          </cell>
          <cell r="N215">
            <v>41.036542391115198</v>
          </cell>
          <cell r="O215">
            <v>43.004824728100701</v>
          </cell>
          <cell r="P215">
            <v>43.282814894903296</v>
          </cell>
        </row>
        <row r="216">
          <cell r="B216" t="str">
            <v>CO2_I</v>
          </cell>
          <cell r="C216" t="str">
            <v>VAR_fout</v>
          </cell>
          <cell r="D216" t="str">
            <v>ITOT-CHPGFC</v>
          </cell>
          <cell r="I216">
            <v>2.6992982749158199E-2</v>
          </cell>
          <cell r="J216">
            <v>0.12547551184984601</v>
          </cell>
          <cell r="K216">
            <v>0.12722520507329499</v>
          </cell>
          <cell r="L216">
            <v>3.65737455113763E-2</v>
          </cell>
          <cell r="M216">
            <v>2.79078323416685E-2</v>
          </cell>
          <cell r="N216">
            <v>5.4121968955100401E-2</v>
          </cell>
          <cell r="O216">
            <v>2.9475778258775301E-2</v>
          </cell>
          <cell r="P216">
            <v>3.4532970460635103E-2</v>
          </cell>
        </row>
        <row r="217">
          <cell r="B217" t="str">
            <v>CO2_I</v>
          </cell>
          <cell r="C217" t="str">
            <v>VAR_fout</v>
          </cell>
          <cell r="D217" t="str">
            <v>ITOT-SWHCOABR</v>
          </cell>
          <cell r="E217">
            <v>330.01210733143898</v>
          </cell>
          <cell r="F217">
            <v>321.17923749969799</v>
          </cell>
          <cell r="G217">
            <v>0.151556718330222</v>
          </cell>
          <cell r="H217">
            <v>1.7816827137056301E-2</v>
          </cell>
          <cell r="I217">
            <v>9.4757940147702207E-3</v>
          </cell>
          <cell r="J217">
            <v>2.7613105705028899E-2</v>
          </cell>
          <cell r="K217">
            <v>1.3820955617542201E-2</v>
          </cell>
          <cell r="M217">
            <v>5.5270692768589601E-3</v>
          </cell>
          <cell r="N217">
            <v>7.3715195810849597E-3</v>
          </cell>
          <cell r="O217">
            <v>1.59798860650846E-3</v>
          </cell>
          <cell r="P217">
            <v>8.7969348707597501E-4</v>
          </cell>
        </row>
        <row r="218">
          <cell r="B218" t="str">
            <v>CO2_I</v>
          </cell>
          <cell r="C218" t="str">
            <v>VAR_fout</v>
          </cell>
          <cell r="D218" t="str">
            <v>ITOT-CHPOIL</v>
          </cell>
          <cell r="E218">
            <v>21.525349376272398</v>
          </cell>
          <cell r="F218">
            <v>51.2401689156777</v>
          </cell>
          <cell r="G218">
            <v>2.0609380823463801</v>
          </cell>
          <cell r="H218">
            <v>47.753332328096</v>
          </cell>
          <cell r="I218">
            <v>47.943979219099297</v>
          </cell>
          <cell r="M218">
            <v>6.5339759567665703E-2</v>
          </cell>
          <cell r="N218">
            <v>7.8941348910969697E-2</v>
          </cell>
          <cell r="O218">
            <v>0.66471417119366505</v>
          </cell>
          <cell r="P218">
            <v>0.76367063818777403</v>
          </cell>
        </row>
        <row r="219">
          <cell r="B219" t="str">
            <v>CO2_I</v>
          </cell>
          <cell r="C219" t="str">
            <v>VAR_fout</v>
          </cell>
          <cell r="D219" t="str">
            <v>ITOT-SWHWSTBR</v>
          </cell>
          <cell r="E219">
            <v>723.65824682273205</v>
          </cell>
          <cell r="F219">
            <v>749.83749761886202</v>
          </cell>
          <cell r="G219">
            <v>520.44710394789297</v>
          </cell>
          <cell r="H219">
            <v>514.63448706948395</v>
          </cell>
          <cell r="I219">
            <v>508.822454732636</v>
          </cell>
          <cell r="J219">
            <v>506.25604231959602</v>
          </cell>
          <cell r="K219">
            <v>503.68489112212598</v>
          </cell>
          <cell r="L219">
            <v>5.8219966226749797E-2</v>
          </cell>
          <cell r="M219">
            <v>2.2371474711147001E-2</v>
          </cell>
          <cell r="N219">
            <v>2.7880898219203101E-2</v>
          </cell>
          <cell r="O219">
            <v>1.51951233517841E-2</v>
          </cell>
          <cell r="P219">
            <v>6.0461272386799101E-3</v>
          </cell>
        </row>
        <row r="220">
          <cell r="B220" t="str">
            <v>CO2_I</v>
          </cell>
          <cell r="C220" t="str">
            <v>VAR_fout</v>
          </cell>
          <cell r="D220" t="str">
            <v>ITOT-SWHNGAHP</v>
          </cell>
          <cell r="G220">
            <v>0.16136493056979601</v>
          </cell>
          <cell r="H220">
            <v>0.136249816148627</v>
          </cell>
          <cell r="I220">
            <v>3.5307637465091302E-2</v>
          </cell>
          <cell r="J220">
            <v>0.53630486575871505</v>
          </cell>
          <cell r="K220">
            <v>0.51238829893660298</v>
          </cell>
          <cell r="L220">
            <v>0.31807242255124102</v>
          </cell>
          <cell r="M220">
            <v>0.31802011752245102</v>
          </cell>
          <cell r="N220">
            <v>0.317990370607654</v>
          </cell>
          <cell r="O220">
            <v>0.317950759951596</v>
          </cell>
          <cell r="P220">
            <v>0.31790229068540299</v>
          </cell>
        </row>
        <row r="221">
          <cell r="B221" t="str">
            <v>CO2_I</v>
          </cell>
          <cell r="C221" t="str">
            <v>VAR_fout</v>
          </cell>
          <cell r="D221" t="str">
            <v>ITOT-CHPWST</v>
          </cell>
          <cell r="E221">
            <v>344.47003104077601</v>
          </cell>
          <cell r="F221">
            <v>364.69119000504702</v>
          </cell>
          <cell r="G221">
            <v>504.19488916141398</v>
          </cell>
          <cell r="H221">
            <v>498.56393473049701</v>
          </cell>
          <cell r="I221">
            <v>492.933239070794</v>
          </cell>
          <cell r="J221">
            <v>462.89619472058001</v>
          </cell>
          <cell r="K221">
            <v>0.128242908048085</v>
          </cell>
          <cell r="L221">
            <v>6.5250648812571796E-2</v>
          </cell>
          <cell r="M221">
            <v>5.9175373086489701E-2</v>
          </cell>
          <cell r="N221">
            <v>5.9729036679171003E-2</v>
          </cell>
          <cell r="O221">
            <v>4.0781266892521803E-2</v>
          </cell>
          <cell r="P221">
            <v>2.8499507573888801E-2</v>
          </cell>
        </row>
        <row r="222">
          <cell r="B222" t="str">
            <v>CO2_I</v>
          </cell>
          <cell r="C222" t="str">
            <v>VAR_fout</v>
          </cell>
          <cell r="D222" t="str">
            <v>ITOT-SWHHFOBR</v>
          </cell>
          <cell r="E222">
            <v>210.210087161372</v>
          </cell>
          <cell r="F222">
            <v>209.30453845092899</v>
          </cell>
          <cell r="G222">
            <v>5.3034909716716601E-2</v>
          </cell>
          <cell r="H222">
            <v>1.6236081100589501E-2</v>
          </cell>
          <cell r="I222">
            <v>1.0939954181327399E-2</v>
          </cell>
          <cell r="J222">
            <v>2.74923053957024E-2</v>
          </cell>
          <cell r="K222">
            <v>1.3019618777683701E-2</v>
          </cell>
        </row>
        <row r="223">
          <cell r="B223" t="str">
            <v>CO2_I</v>
          </cell>
          <cell r="C223" t="str">
            <v>VAR_comnet</v>
          </cell>
          <cell r="D223" t="str">
            <v>-</v>
          </cell>
          <cell r="E223">
            <v>4398.8413481606904</v>
          </cell>
          <cell r="F223">
            <v>3980.2561791195899</v>
          </cell>
          <cell r="G223">
            <v>3688.7102292980599</v>
          </cell>
          <cell r="H223">
            <v>2974.1102000914102</v>
          </cell>
          <cell r="I223">
            <v>2141.9082016338202</v>
          </cell>
          <cell r="J223">
            <v>1825.44141887501</v>
          </cell>
          <cell r="K223">
            <v>1426.08393805581</v>
          </cell>
          <cell r="L223">
            <v>1282.2186281152001</v>
          </cell>
          <cell r="M223">
            <v>1166.69152063619</v>
          </cell>
          <cell r="N223">
            <v>1161.17530476211</v>
          </cell>
          <cell r="O223">
            <v>1161.6792970301699</v>
          </cell>
          <cell r="P223">
            <v>1160.1396339800799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1.0409430469500901E-7</v>
          </cell>
          <cell r="I4">
            <v>2.4949175672590502E-7</v>
          </cell>
          <cell r="J4">
            <v>3.23028588804845E-7</v>
          </cell>
          <cell r="K4">
            <v>5.4027663843467804E-7</v>
          </cell>
          <cell r="L4">
            <v>2.98355548815409E-5</v>
          </cell>
          <cell r="M4">
            <v>8.6004061967000104E-7</v>
          </cell>
          <cell r="N4">
            <v>1.6381021637778101E-5</v>
          </cell>
          <cell r="O4">
            <v>1.4691897839148201E-6</v>
          </cell>
          <cell r="P4">
            <v>6.0738866998819899E-5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1.6071341920470899E-5</v>
          </cell>
          <cell r="K5">
            <v>5.20500977827957E-7</v>
          </cell>
          <cell r="L5">
            <v>4.3373792977722597E-3</v>
          </cell>
          <cell r="M5">
            <v>6.6030468373512102E-8</v>
          </cell>
          <cell r="N5">
            <v>1.3195520089063801E-4</v>
          </cell>
          <cell r="O5">
            <v>5.8609493161312601E-8</v>
          </cell>
          <cell r="P5">
            <v>1.4473905975857999E-6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6.0802540905662499E-7</v>
          </cell>
          <cell r="I6">
            <v>0.78667990920397701</v>
          </cell>
          <cell r="J6">
            <v>2.3378215976154399E-7</v>
          </cell>
          <cell r="K6">
            <v>1.45620372803516E-6</v>
          </cell>
          <cell r="L6">
            <v>9.1763791667790001E-2</v>
          </cell>
          <cell r="M6">
            <v>0.33387659138887799</v>
          </cell>
          <cell r="N6">
            <v>0.59222896102662703</v>
          </cell>
          <cell r="O6">
            <v>0.109873025239341</v>
          </cell>
          <cell r="P6">
            <v>2.9484766360737E-4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1.59613672159894E-7</v>
          </cell>
          <cell r="I7">
            <v>7.6541261724946797E-7</v>
          </cell>
          <cell r="J7">
            <v>3.2697667400543298E-3</v>
          </cell>
          <cell r="K7">
            <v>0.46523280110146298</v>
          </cell>
          <cell r="L7">
            <v>1.14512392196728</v>
          </cell>
          <cell r="M7">
            <v>1.66612792740283E-6</v>
          </cell>
          <cell r="N7">
            <v>1.4194730073680599E-5</v>
          </cell>
          <cell r="O7">
            <v>5.5173226348823899E-2</v>
          </cell>
          <cell r="P7">
            <v>0.30479718278461898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8.4107258612489706E-8</v>
          </cell>
          <cell r="F8">
            <v>5.4449485981707499E-8</v>
          </cell>
          <cell r="G8">
            <v>6.2058166211885099E-8</v>
          </cell>
          <cell r="H8">
            <v>7.5325104346940594E-8</v>
          </cell>
          <cell r="I8">
            <v>1.33045170137471E-7</v>
          </cell>
          <cell r="J8">
            <v>2.16324426030355E-7</v>
          </cell>
          <cell r="K8">
            <v>3.3536190266929999E-7</v>
          </cell>
          <cell r="L8">
            <v>1.1464890289896999E-6</v>
          </cell>
          <cell r="M8">
            <v>1.04986940353507E-6</v>
          </cell>
          <cell r="N8">
            <v>0.187912029676505</v>
          </cell>
          <cell r="O8">
            <v>1.7697927871735701E-3</v>
          </cell>
          <cell r="P8">
            <v>6.4547488547963807E-5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5.2670097482657304E-4</v>
          </cell>
          <cell r="K9">
            <v>7.87074176262591E-5</v>
          </cell>
          <cell r="L9">
            <v>1.33237068942701</v>
          </cell>
          <cell r="M9">
            <v>1.3977546311828399</v>
          </cell>
          <cell r="N9">
            <v>8.2841560196944108</v>
          </cell>
          <cell r="O9">
            <v>1.7415396396830201</v>
          </cell>
          <cell r="P9">
            <v>4.8358002148133403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4.0964177784350601E-3</v>
          </cell>
          <cell r="F10">
            <v>4.2288841308358001E-3</v>
          </cell>
          <cell r="G10">
            <v>7.3717584413364994E-8</v>
          </cell>
          <cell r="H10">
            <v>7.5929213485263505E-2</v>
          </cell>
          <cell r="I10">
            <v>0.11685389677045099</v>
          </cell>
          <cell r="J10">
            <v>0.120555839471279</v>
          </cell>
          <cell r="K10">
            <v>5.8938808926636201E-2</v>
          </cell>
          <cell r="L10">
            <v>7.5562507599894302E-2</v>
          </cell>
          <cell r="M10">
            <v>0.12602582326726899</v>
          </cell>
          <cell r="N10">
            <v>0.167041143783666</v>
          </cell>
          <cell r="O10">
            <v>6.2392735768757798E-2</v>
          </cell>
          <cell r="P10">
            <v>7.6263721506984294E-2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6.6952594590124996E-8</v>
          </cell>
          <cell r="F11">
            <v>6.3851236960793895E-8</v>
          </cell>
          <cell r="G11">
            <v>7.0769856788111904E-8</v>
          </cell>
          <cell r="H11">
            <v>8.3190588776828601E-8</v>
          </cell>
          <cell r="I11">
            <v>1.3372482443840499E-7</v>
          </cell>
          <cell r="J11">
            <v>1.9602905064369201E-7</v>
          </cell>
          <cell r="K11">
            <v>3.85833341489197E-7</v>
          </cell>
          <cell r="L11">
            <v>1.8308301749799999E-4</v>
          </cell>
          <cell r="M11">
            <v>1.8075744913887701E-6</v>
          </cell>
          <cell r="N11">
            <v>5.3450722953058602E-5</v>
          </cell>
          <cell r="O11">
            <v>5.1103068403961499E-6</v>
          </cell>
          <cell r="P11">
            <v>2.2515020890405399E-4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1.4290785572182101E-2</v>
          </cell>
          <cell r="F12">
            <v>7.2555972061449897E-2</v>
          </cell>
          <cell r="G12">
            <v>6.1576357939362906E-8</v>
          </cell>
          <cell r="H12">
            <v>8.1387342961999997E-8</v>
          </cell>
          <cell r="I12">
            <v>1.9612435988245599E-3</v>
          </cell>
          <cell r="J12">
            <v>5.7612953957425203E-2</v>
          </cell>
          <cell r="K12">
            <v>0.124276738884397</v>
          </cell>
          <cell r="L12">
            <v>3.2437974324163302E-2</v>
          </cell>
          <cell r="M12">
            <v>7.7984004999673506E-2</v>
          </cell>
          <cell r="N12">
            <v>6.6494817279895493E-2</v>
          </cell>
          <cell r="O12">
            <v>0.12427708774368</v>
          </cell>
          <cell r="P12">
            <v>3.24399812881008E-2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2.45037476524978E-5</v>
          </cell>
          <cell r="I13">
            <v>5.0262870496951301E-2</v>
          </cell>
          <cell r="J13">
            <v>1.01080588043542E-7</v>
          </cell>
          <cell r="K13">
            <v>1.3946744173488899E-7</v>
          </cell>
          <cell r="L13">
            <v>1.74769407504118E-7</v>
          </cell>
          <cell r="M13">
            <v>1.9178359763223999E-7</v>
          </cell>
          <cell r="N13">
            <v>1.5807296879356401E-5</v>
          </cell>
          <cell r="O13">
            <v>2.31656900383533E-7</v>
          </cell>
          <cell r="P13">
            <v>1.7484191224053401E-5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0.18449524255777899</v>
          </cell>
          <cell r="I14">
            <v>1.7493365898928199</v>
          </cell>
          <cell r="J14">
            <v>5.7886555932433602E-2</v>
          </cell>
          <cell r="K14">
            <v>0.619066154130816</v>
          </cell>
          <cell r="L14">
            <v>2.5339357585973202E-8</v>
          </cell>
          <cell r="M14">
            <v>3.5296754342281398E-8</v>
          </cell>
          <cell r="N14">
            <v>3.7199976767839498E-7</v>
          </cell>
          <cell r="O14">
            <v>7.4767959020025302E-7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2.1096268399314299E-8</v>
          </cell>
          <cell r="F15">
            <v>1.32772386197428E-8</v>
          </cell>
          <cell r="G15">
            <v>1.4610137277176E-8</v>
          </cell>
          <cell r="H15">
            <v>1.6079171876496501E-8</v>
          </cell>
          <cell r="I15">
            <v>2.07258286809079E-8</v>
          </cell>
          <cell r="J15">
            <v>2.52462701246469E-8</v>
          </cell>
          <cell r="K15">
            <v>3.2730101031013799E-8</v>
          </cell>
          <cell r="L15">
            <v>4.6942814048816202E-8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1.44699627645986E-6</v>
          </cell>
          <cell r="I16">
            <v>5.2069846747560798E-6</v>
          </cell>
          <cell r="J16">
            <v>1.2860628369878599</v>
          </cell>
          <cell r="K16">
            <v>3.7393575263672797E-2</v>
          </cell>
          <cell r="L16">
            <v>0.13724851563497201</v>
          </cell>
          <cell r="M16">
            <v>0.17040034286153</v>
          </cell>
          <cell r="N16">
            <v>1.1156677316466601</v>
          </cell>
          <cell r="O16">
            <v>3.7393216187553202E-2</v>
          </cell>
          <cell r="P16">
            <v>0.13725048178501001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2.0614495663043399E-7</v>
          </cell>
          <cell r="I17">
            <v>2.0227406080981898E-6</v>
          </cell>
          <cell r="J17">
            <v>0.27747555433343102</v>
          </cell>
          <cell r="K17">
            <v>1.24263238708491E-6</v>
          </cell>
          <cell r="L17">
            <v>8.3187853819033E-7</v>
          </cell>
          <cell r="M17">
            <v>1.32918779212914E-6</v>
          </cell>
          <cell r="N17">
            <v>3.0837135753275902E-2</v>
          </cell>
          <cell r="O17">
            <v>6.60023467816232E-7</v>
          </cell>
          <cell r="P17">
            <v>2.8002177363506999E-6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1.4462450943509701E-7</v>
          </cell>
          <cell r="I18">
            <v>1.7875719398377699E-5</v>
          </cell>
          <cell r="J18">
            <v>3.5621376453662901</v>
          </cell>
          <cell r="K18">
            <v>1.49674397506275E-4</v>
          </cell>
          <cell r="L18">
            <v>0.26153799731585098</v>
          </cell>
          <cell r="M18">
            <v>1.0889922600828E-7</v>
          </cell>
          <cell r="N18">
            <v>1.2513589342251999E-7</v>
          </cell>
          <cell r="O18">
            <v>0.55766730548545496</v>
          </cell>
          <cell r="P18">
            <v>3.0044887806112999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4.6688956411712303E-8</v>
          </cell>
          <cell r="F19">
            <v>2.7360467951743499E-8</v>
          </cell>
          <cell r="G19">
            <v>3.5174320040861601E-8</v>
          </cell>
          <cell r="H19">
            <v>4.0713189020435298E-8</v>
          </cell>
          <cell r="I19">
            <v>6.2604359515994195E-8</v>
          </cell>
          <cell r="J19">
            <v>8.7806357540373798E-8</v>
          </cell>
          <cell r="K19">
            <v>1.54279879867921E-7</v>
          </cell>
          <cell r="L19">
            <v>8.5350954216997405E-7</v>
          </cell>
          <cell r="M19">
            <v>0.41763651420448999</v>
          </cell>
          <cell r="N19">
            <v>4.25086064440296E-7</v>
          </cell>
          <cell r="O19">
            <v>4.8595179012062005E-7</v>
          </cell>
          <cell r="P19">
            <v>2.4259629789121599E-6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4.9416501599219398E-2</v>
          </cell>
          <cell r="F20">
            <v>0.112982526060974</v>
          </cell>
          <cell r="G20">
            <v>3.9747203560485002E-7</v>
          </cell>
          <cell r="H20">
            <v>3.3818129666144201E-7</v>
          </cell>
          <cell r="I20">
            <v>1.3357267662301201E-6</v>
          </cell>
          <cell r="J20">
            <v>7.2456202326392105E-2</v>
          </cell>
          <cell r="K20">
            <v>0.14407786313137799</v>
          </cell>
          <cell r="L20">
            <v>2.06318558240987E-2</v>
          </cell>
          <cell r="M20">
            <v>9.6008171770087195E-3</v>
          </cell>
          <cell r="N20">
            <v>6.9314048609000506E-2</v>
          </cell>
          <cell r="O20">
            <v>0.14407768418573699</v>
          </cell>
          <cell r="P20">
            <v>2.0728793835267299E-2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2.8440424230394502E-8</v>
          </cell>
          <cell r="F21">
            <v>2.0232973568775201E-8</v>
          </cell>
          <cell r="G21">
            <v>2.5172134802907499E-8</v>
          </cell>
          <cell r="H21">
            <v>2.58159346380886E-8</v>
          </cell>
          <cell r="I21">
            <v>3.4358519432554797E-8</v>
          </cell>
          <cell r="J21">
            <v>4.3644354696245198E-8</v>
          </cell>
          <cell r="K21">
            <v>7.6606762175248697E-8</v>
          </cell>
          <cell r="L21">
            <v>4.0182557710200298E-7</v>
          </cell>
          <cell r="M21">
            <v>0.62756469090911604</v>
          </cell>
          <cell r="N21">
            <v>9.4019272459239397E-7</v>
          </cell>
          <cell r="O21">
            <v>1.15314809570643E-4</v>
          </cell>
          <cell r="P21">
            <v>1.05622381769457E-6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2.48281850695777E-6</v>
          </cell>
          <cell r="K22">
            <v>2.5180687050037799E-7</v>
          </cell>
          <cell r="L22">
            <v>1.1009817305545E-5</v>
          </cell>
          <cell r="M22">
            <v>1.8502242183125499E-8</v>
          </cell>
          <cell r="N22">
            <v>1.0422750471471099E-5</v>
          </cell>
          <cell r="O22">
            <v>5.40187661124415E-8</v>
          </cell>
          <cell r="P22">
            <v>2.3351424410745101E-6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1.7334312794812599E-7</v>
          </cell>
          <cell r="F23">
            <v>6.1735555326208096E-6</v>
          </cell>
          <cell r="G23">
            <v>2.0365775555580901E-7</v>
          </cell>
          <cell r="H23">
            <v>1.7759050187486799E-7</v>
          </cell>
          <cell r="I23">
            <v>6.0188448475443597E-6</v>
          </cell>
          <cell r="J23">
            <v>3.5977842479946698E-7</v>
          </cell>
          <cell r="K23">
            <v>3.8746100092908596E-6</v>
          </cell>
          <cell r="L23">
            <v>2.7109292620187002E-6</v>
          </cell>
          <cell r="M23">
            <v>3.6844188060120601E-7</v>
          </cell>
          <cell r="N23">
            <v>9.0448764747703303E-6</v>
          </cell>
          <cell r="O23">
            <v>9.6122101004859702E-7</v>
          </cell>
          <cell r="P23">
            <v>4.0640559344412602E-5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1.2730621324914899E-4</v>
          </cell>
          <cell r="K24">
            <v>6.4060206590652307E-5</v>
          </cell>
          <cell r="L24">
            <v>2.7906518664104198E-4</v>
          </cell>
          <cell r="M24">
            <v>8.5751592203243596E-7</v>
          </cell>
          <cell r="N24">
            <v>2.2354776763329601E-4</v>
          </cell>
          <cell r="O24">
            <v>1.52615347156021E-6</v>
          </cell>
          <cell r="P24">
            <v>4.3500996995044498E-4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9.4615637034324407E-2</v>
          </cell>
          <cell r="M25">
            <v>8.6955725863266803E-2</v>
          </cell>
          <cell r="N25">
            <v>1.6522841460668101E-2</v>
          </cell>
          <cell r="O25">
            <v>8.5458016160973094E-2</v>
          </cell>
          <cell r="P25">
            <v>4.5197269884504603E-3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6.3468331967794199E-6</v>
          </cell>
          <cell r="K26">
            <v>1.10000499198751E-6</v>
          </cell>
          <cell r="L26">
            <v>4.6472646679342903E-6</v>
          </cell>
          <cell r="M26">
            <v>4.4595687822451297E-8</v>
          </cell>
          <cell r="N26">
            <v>1.13784863310264E-5</v>
          </cell>
          <cell r="O26">
            <v>2.5697289882392301E-7</v>
          </cell>
          <cell r="P26">
            <v>2.3154497743141902E-5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1.43937611594772E-7</v>
          </cell>
          <cell r="K27">
            <v>3.4332180416254802E-7</v>
          </cell>
          <cell r="L27">
            <v>2.24539194682783E-5</v>
          </cell>
          <cell r="M27">
            <v>3.34489377139334E-7</v>
          </cell>
          <cell r="N27">
            <v>7.3258055485670297E-6</v>
          </cell>
          <cell r="O27">
            <v>6.5549621717060498E-7</v>
          </cell>
          <cell r="P27">
            <v>2.4781344555826299E-5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2.9986921725416802E-4</v>
          </cell>
          <cell r="F28">
            <v>6.8646581925802203E-4</v>
          </cell>
          <cell r="G28">
            <v>9.4872153815036297E-7</v>
          </cell>
          <cell r="H28">
            <v>1.29547671746653E-2</v>
          </cell>
          <cell r="I28">
            <v>0.65924346986415505</v>
          </cell>
          <cell r="J28">
            <v>0.35391422456728999</v>
          </cell>
          <cell r="K28">
            <v>0.47940831602981998</v>
          </cell>
          <cell r="L28">
            <v>1.0234633353289899</v>
          </cell>
          <cell r="M28">
            <v>0.25392396486666602</v>
          </cell>
          <cell r="N28">
            <v>0.67323476101310598</v>
          </cell>
          <cell r="O28">
            <v>0.58502124483196105</v>
          </cell>
          <cell r="P28">
            <v>0.81868034963758396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3.8789617244931103E-8</v>
          </cell>
          <cell r="F29">
            <v>2.5045986532705599E-8</v>
          </cell>
          <cell r="G29">
            <v>1.6404079750904701E-8</v>
          </cell>
          <cell r="H29">
            <v>4.4274029242598802E-8</v>
          </cell>
          <cell r="I29">
            <v>1.15191916249983E-5</v>
          </cell>
          <cell r="J29">
            <v>2.7155874071079099E-7</v>
          </cell>
          <cell r="K29">
            <v>4.4220788744873598E-7</v>
          </cell>
          <cell r="L29">
            <v>5.7164773136977303E-6</v>
          </cell>
          <cell r="M29">
            <v>7.6646753817653995E-7</v>
          </cell>
          <cell r="N29">
            <v>4.6616531875981797E-5</v>
          </cell>
          <cell r="O29">
            <v>5.9876242080268605E-8</v>
          </cell>
          <cell r="P29">
            <v>5.6160441165642E-7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3.6065696393379001E-6</v>
          </cell>
          <cell r="K30">
            <v>4.0029121973731302E-6</v>
          </cell>
          <cell r="L30">
            <v>2.9948096305296202E-6</v>
          </cell>
          <cell r="M30">
            <v>5.2248781651229602E-8</v>
          </cell>
          <cell r="N30">
            <v>3.1126412154551597E-5</v>
          </cell>
          <cell r="O30">
            <v>4.81774712180142E-8</v>
          </cell>
          <cell r="P30">
            <v>2.0663027851320701E-6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0.154677980745593</v>
          </cell>
          <cell r="F31">
            <v>5.2837182860763401E-2</v>
          </cell>
          <cell r="G31">
            <v>2.9985233762675698E-7</v>
          </cell>
          <cell r="H31">
            <v>3.8751229681997699E-7</v>
          </cell>
          <cell r="I31">
            <v>0.16454409300570999</v>
          </cell>
          <cell r="J31">
            <v>0.171051909664412</v>
          </cell>
          <cell r="K31">
            <v>0.11468548091606599</v>
          </cell>
          <cell r="L31">
            <v>5.9468166722531496E-3</v>
          </cell>
          <cell r="M31">
            <v>0.122995367456239</v>
          </cell>
          <cell r="N31">
            <v>0.207963836682027</v>
          </cell>
          <cell r="O31">
            <v>0.104352878811346</v>
          </cell>
          <cell r="P31">
            <v>5.1219261341737199E-6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8.8685756394651502E-6</v>
          </cell>
          <cell r="I32">
            <v>1.0587637337271701E-5</v>
          </cell>
          <cell r="J32">
            <v>1.2731917704076701</v>
          </cell>
          <cell r="K32">
            <v>3.7019168387378301E-2</v>
          </cell>
          <cell r="L32">
            <v>0.13587516854356199</v>
          </cell>
          <cell r="M32">
            <v>1.0999933198243601E-6</v>
          </cell>
          <cell r="N32">
            <v>2.4343224962053301E-6</v>
          </cell>
          <cell r="O32">
            <v>2.46574590266212E-6</v>
          </cell>
          <cell r="P32">
            <v>1.4533531436677299E-5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1.8480568899744899E-2</v>
          </cell>
          <cell r="F33">
            <v>1.44130700024096E-7</v>
          </cell>
          <cell r="G33">
            <v>1.9780813458149402E-2</v>
          </cell>
          <cell r="H33">
            <v>4.2328216201319697E-8</v>
          </cell>
          <cell r="I33">
            <v>1.06249693033901E-7</v>
          </cell>
          <cell r="J33">
            <v>1.25870900900711E-7</v>
          </cell>
          <cell r="K33">
            <v>5.2679560136578801E-6</v>
          </cell>
          <cell r="L33">
            <v>5.3599973210891996E-6</v>
          </cell>
          <cell r="M33">
            <v>2.8563120046536801E-7</v>
          </cell>
          <cell r="N33">
            <v>2.46421789946517E-5</v>
          </cell>
          <cell r="O33">
            <v>9.6953842342833904E-8</v>
          </cell>
          <cell r="P33">
            <v>3.42902455250358E-6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1.0320850530310001E-7</v>
          </cell>
          <cell r="F34">
            <v>6.7996180376278505E-8</v>
          </cell>
          <cell r="G34">
            <v>8.2033157475653302E-8</v>
          </cell>
          <cell r="H34">
            <v>1.00040576488719E-7</v>
          </cell>
          <cell r="I34">
            <v>2.1280269111129901E-7</v>
          </cell>
          <cell r="J34">
            <v>2.9780559481436701E-7</v>
          </cell>
          <cell r="K34">
            <v>5.2669371909490099E-7</v>
          </cell>
          <cell r="L34">
            <v>0.32902210617410999</v>
          </cell>
          <cell r="M34">
            <v>2.9631880791024998E-6</v>
          </cell>
          <cell r="N34">
            <v>1.61308873024696E-5</v>
          </cell>
          <cell r="O34">
            <v>5.6130886676170101E-5</v>
          </cell>
          <cell r="P34">
            <v>2.2747469808441301E-3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3.0311094453686198E-7</v>
          </cell>
          <cell r="I35">
            <v>1.89925523723694E-6</v>
          </cell>
          <cell r="J35">
            <v>0.28402323628673898</v>
          </cell>
          <cell r="K35">
            <v>2.7575553853486099E-6</v>
          </cell>
          <cell r="L35">
            <v>1.1561727883133399E-6</v>
          </cell>
          <cell r="M35">
            <v>1.81844107620082E-6</v>
          </cell>
          <cell r="N35">
            <v>5.81404814073819E-2</v>
          </cell>
          <cell r="O35">
            <v>8.3045359320400104E-7</v>
          </cell>
          <cell r="P35">
            <v>1.7325439561863099E-6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4.16274961208355E-4</v>
          </cell>
          <cell r="K36">
            <v>7.46514989721754E-5</v>
          </cell>
          <cell r="L36">
            <v>23.8677120815147</v>
          </cell>
          <cell r="M36">
            <v>30.3270007603229</v>
          </cell>
          <cell r="N36">
            <v>164.99251407956999</v>
          </cell>
          <cell r="O36">
            <v>63.890201798273303</v>
          </cell>
          <cell r="P36">
            <v>121.187832643942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9.6059487980364402E-6</v>
          </cell>
          <cell r="K37">
            <v>3.50165399285557E-6</v>
          </cell>
          <cell r="L37">
            <v>0.21172250723455699</v>
          </cell>
          <cell r="M37">
            <v>8.83142063750367E-8</v>
          </cell>
          <cell r="N37">
            <v>1.2853515906008701E-7</v>
          </cell>
          <cell r="O37">
            <v>3.4369841393605701E-7</v>
          </cell>
          <cell r="P37">
            <v>0.20120717550504799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1.0409430469500901E-7</v>
          </cell>
          <cell r="I38">
            <v>2.7575648193298029E-7</v>
          </cell>
          <cell r="J38">
            <v>4.3297148512795495E-7</v>
          </cell>
          <cell r="K38">
            <v>7.3473441747986497E-7</v>
          </cell>
          <cell r="L38">
            <v>3.0578816176904603E-5</v>
          </cell>
          <cell r="M38">
            <v>3.1117142363270837E-5</v>
          </cell>
          <cell r="N38">
            <v>4.6927209683202564E-5</v>
          </cell>
          <cell r="O38">
            <v>4.7559775790311565E-5</v>
          </cell>
          <cell r="P38">
            <v>1.0719844576203331E-4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1.6071341920470899E-5</v>
          </cell>
          <cell r="K39">
            <v>1.6532395211119615E-5</v>
          </cell>
          <cell r="L39">
            <v>4.3539603323818976E-3</v>
          </cell>
          <cell r="M39">
            <v>4.3376238451983953E-3</v>
          </cell>
          <cell r="N39">
            <v>4.4695764979279318E-3</v>
          </cell>
          <cell r="O39">
            <v>9.4160202225599971E-4</v>
          </cell>
          <cell r="P39">
            <v>1.3340004814149252E-4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6.0802540905662499E-7</v>
          </cell>
          <cell r="I40">
            <v>0.78668048798449908</v>
          </cell>
          <cell r="J40">
            <v>0.78668056806340747</v>
          </cell>
          <cell r="K40">
            <v>0.7866817545566327</v>
          </cell>
          <cell r="L40">
            <v>0.87844490791849084</v>
          </cell>
          <cell r="M40">
            <v>0.66444667563123461</v>
          </cell>
          <cell r="N40">
            <v>1.0178703348569891</v>
          </cell>
          <cell r="O40">
            <v>1.1277419911615747</v>
          </cell>
          <cell r="P40">
            <v>1.0362727977147019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1.59613672159894E-7</v>
          </cell>
          <cell r="I41">
            <v>7.3266474873294705E-7</v>
          </cell>
          <cell r="J41">
            <v>3.2704682066311852E-3</v>
          </cell>
          <cell r="K41">
            <v>0.46850290958817564</v>
          </cell>
          <cell r="L41">
            <v>1.6136267676661138</v>
          </cell>
          <cell r="M41">
            <v>1.6136262738212337</v>
          </cell>
          <cell r="N41">
            <v>1.6136383356233226</v>
          </cell>
          <cell r="O41">
            <v>1.5927108782678052</v>
          </cell>
          <cell r="P41">
            <v>1.5051076246110708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1.0275120786482388</v>
          </cell>
          <cell r="F42">
            <v>1.0275121330977246</v>
          </cell>
          <cell r="G42">
            <v>1.027512195155891</v>
          </cell>
          <cell r="H42">
            <v>1.0275122704809951</v>
          </cell>
          <cell r="I42">
            <v>1.0275124035261654</v>
          </cell>
          <cell r="J42">
            <v>1.0275126198505915</v>
          </cell>
          <cell r="K42">
            <v>1.027512955212494</v>
          </cell>
          <cell r="L42">
            <v>0.72893720228417691</v>
          </cell>
          <cell r="M42">
            <v>0.25820585061867851</v>
          </cell>
          <cell r="N42">
            <v>0.18791509785847901</v>
          </cell>
          <cell r="O42">
            <v>0.18968476599148701</v>
          </cell>
          <cell r="P42">
            <v>0.18974925104215801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5.2670097482657304E-4</v>
          </cell>
          <cell r="K43">
            <v>6.0540839245283205E-4</v>
          </cell>
          <cell r="L43">
            <v>1.33297609781946</v>
          </cell>
          <cell r="M43">
            <v>2.73073072900231</v>
          </cell>
          <cell r="N43">
            <v>11.0148867486967</v>
          </cell>
          <cell r="O43">
            <v>12.756426388379699</v>
          </cell>
          <cell r="P43">
            <v>17.592226603193101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0.21266686747858618</v>
          </cell>
          <cell r="F44">
            <v>0.21689566421660231</v>
          </cell>
          <cell r="G44">
            <v>0.21689498995675782</v>
          </cell>
          <cell r="H44">
            <v>0.21923994323446769</v>
          </cell>
          <cell r="I44">
            <v>0.21878020325001768</v>
          </cell>
          <cell r="J44">
            <v>0.31763768667680148</v>
          </cell>
          <cell r="K44">
            <v>0.3482068241718429</v>
          </cell>
          <cell r="L44">
            <v>0.37191080336035159</v>
          </cell>
          <cell r="M44">
            <v>0.40058167501124947</v>
          </cell>
          <cell r="N44">
            <v>0.42756786270963859</v>
          </cell>
          <cell r="O44">
            <v>0.43102176002809911</v>
          </cell>
          <cell r="P44">
            <v>0.431722909435378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6.6952594590124996E-8</v>
          </cell>
          <cell r="F45">
            <v>1.30803831550919E-7</v>
          </cell>
          <cell r="G45">
            <v>2.0157368833903101E-7</v>
          </cell>
          <cell r="H45">
            <v>2.8476427711585899E-7</v>
          </cell>
          <cell r="I45">
            <v>4.1848910155426401E-7</v>
          </cell>
          <cell r="J45">
            <v>6.1451815219795604E-7</v>
          </cell>
          <cell r="K45">
            <v>1.0003514936871501E-6</v>
          </cell>
          <cell r="L45">
            <v>1.8408336899168701E-4</v>
          </cell>
          <cell r="M45">
            <v>1.8589094348307601E-4</v>
          </cell>
          <cell r="N45">
            <v>2.3926093950856601E-4</v>
          </cell>
          <cell r="O45">
            <v>2.4423656192578498E-4</v>
          </cell>
          <cell r="P45">
            <v>4.6931741790346901E-4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4.2309156897332299E-2</v>
          </cell>
          <cell r="F46">
            <v>0.11486511289894909</v>
          </cell>
          <cell r="G46">
            <v>9.5884328105891398E-2</v>
          </cell>
          <cell r="H46">
            <v>9.0097215907677691E-2</v>
          </cell>
          <cell r="I46">
            <v>8.9650382919009286E-2</v>
          </cell>
          <cell r="J46">
            <v>0.1101064808886139</v>
          </cell>
          <cell r="K46">
            <v>0.18385081509274323</v>
          </cell>
          <cell r="L46">
            <v>0.21628846203377117</v>
          </cell>
          <cell r="M46">
            <v>0.28527296885230036</v>
          </cell>
          <cell r="N46">
            <v>0.30119293163282168</v>
          </cell>
          <cell r="O46">
            <v>0.30119328386280819</v>
          </cell>
          <cell r="P46">
            <v>0.30119516085667408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H47">
            <v>2.45037476524978E-5</v>
          </cell>
          <cell r="I47">
            <v>5.0287362463691233E-2</v>
          </cell>
          <cell r="J47">
            <v>9.5923419146150268E-4</v>
          </cell>
          <cell r="K47">
            <v>9.5898402665980237E-4</v>
          </cell>
          <cell r="L47">
            <v>4.3436464329901781E-5</v>
          </cell>
          <cell r="M47">
            <v>1.9789657483205991E-5</v>
          </cell>
          <cell r="N47">
            <v>1.613587114392755E-5</v>
          </cell>
          <cell r="O47">
            <v>1.6223881233735015E-5</v>
          </cell>
          <cell r="P47">
            <v>3.3531482728495694E-5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4.9500672094076402E-2</v>
          </cell>
          <cell r="I48">
            <v>0.18449524255777899</v>
          </cell>
          <cell r="J48">
            <v>1.5664765052761001</v>
          </cell>
          <cell r="K48">
            <v>2.0886331760902199</v>
          </cell>
          <cell r="L48">
            <v>2.6107845425138398</v>
          </cell>
          <cell r="M48">
            <v>2.5612838975373302</v>
          </cell>
          <cell r="N48">
            <v>2.4262893605921798</v>
          </cell>
          <cell r="O48">
            <v>0.97773691651121097</v>
          </cell>
          <cell r="P48">
            <v>0.61906733444628603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0.95961771417791242</v>
          </cell>
          <cell r="F49">
            <v>0.95961772745515106</v>
          </cell>
          <cell r="G49">
            <v>0.95961774206528827</v>
          </cell>
          <cell r="H49">
            <v>0.95961775814446015</v>
          </cell>
          <cell r="I49">
            <v>0.95961777887028887</v>
          </cell>
          <cell r="J49">
            <v>0.95961780411655895</v>
          </cell>
          <cell r="K49">
            <v>0.95961783684666002</v>
          </cell>
          <cell r="L49">
            <v>0.32780294365450807</v>
          </cell>
          <cell r="M49">
            <v>1.9070783005811401E-7</v>
          </cell>
          <cell r="N49">
            <v>1.6860782445503001E-7</v>
          </cell>
          <cell r="O49">
            <v>1.3921464376127599E-7</v>
          </cell>
          <cell r="P49">
            <v>1.2564501388538499E-7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1.44699627645986E-6</v>
          </cell>
          <cell r="I50">
            <v>6.6539809512159402E-6</v>
          </cell>
          <cell r="J50">
            <v>1.28606949096881</v>
          </cell>
          <cell r="K50">
            <v>1.3234626075148599</v>
          </cell>
          <cell r="L50">
            <v>1.46071013487118</v>
          </cell>
          <cell r="M50">
            <v>1.4607094047068301</v>
          </cell>
          <cell r="N50">
            <v>1.46071016540683</v>
          </cell>
          <cell r="O50">
            <v>1.46070980633071</v>
          </cell>
          <cell r="P50">
            <v>1.4607117724807499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2.0614495663043399E-7</v>
          </cell>
          <cell r="I51">
            <v>1.8543132161962811E-6</v>
          </cell>
          <cell r="J51">
            <v>0.27747756896809511</v>
          </cell>
          <cell r="K51">
            <v>0.27747854342663675</v>
          </cell>
          <cell r="L51">
            <v>4.8931192458891021E-2</v>
          </cell>
          <cell r="M51">
            <v>4.2444827129409002E-2</v>
          </cell>
          <cell r="N51">
            <v>3.0839154644772996E-2</v>
          </cell>
          <cell r="O51">
            <v>3.0838600158056513E-2</v>
          </cell>
          <cell r="P51">
            <v>3.0839958647355559E-2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1.4462450943509701E-7</v>
          </cell>
          <cell r="I52">
            <v>1.8020343907812801E-5</v>
          </cell>
          <cell r="J52">
            <v>3.5621556657102</v>
          </cell>
          <cell r="K52">
            <v>3.5623053401077001</v>
          </cell>
          <cell r="L52">
            <v>3.8238433374235501</v>
          </cell>
          <cell r="M52">
            <v>3.8238434075195502</v>
          </cell>
          <cell r="N52">
            <v>3.8238434268341601</v>
          </cell>
          <cell r="O52">
            <v>3.8238434821272</v>
          </cell>
          <cell r="P52">
            <v>3.8238439918452301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2.2350522483140964</v>
          </cell>
          <cell r="F53">
            <v>2.2350522756745645</v>
          </cell>
          <cell r="G53">
            <v>2.2350523108488844</v>
          </cell>
          <cell r="H53">
            <v>2.2350523515620737</v>
          </cell>
          <cell r="I53">
            <v>2.2350524141664332</v>
          </cell>
          <cell r="J53">
            <v>2.2350525019727905</v>
          </cell>
          <cell r="K53">
            <v>2.2350526562526705</v>
          </cell>
          <cell r="L53">
            <v>0.76348896572647851</v>
          </cell>
          <cell r="M53">
            <v>0.41763782234156199</v>
          </cell>
          <cell r="N53">
            <v>0.41763819950422598</v>
          </cell>
          <cell r="O53">
            <v>0.41763861747917702</v>
          </cell>
          <cell r="P53">
            <v>0.417641009405462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4.9416501599219398E-2</v>
          </cell>
          <cell r="F54">
            <v>0.1623989859103199</v>
          </cell>
          <cell r="G54">
            <v>0.1623991099066199</v>
          </cell>
          <cell r="H54">
            <v>0.16239900627224801</v>
          </cell>
          <cell r="I54">
            <v>0.16239966491570132</v>
          </cell>
          <cell r="J54">
            <v>0.1624143787622995</v>
          </cell>
          <cell r="K54">
            <v>0.21653518615487796</v>
          </cell>
          <cell r="L54">
            <v>0.23716641097617402</v>
          </cell>
          <cell r="M54">
            <v>0.23716593889803747</v>
          </cell>
          <cell r="N54">
            <v>0.24362332691326663</v>
          </cell>
          <cell r="O54">
            <v>0.24362318405842812</v>
          </cell>
          <cell r="P54">
            <v>0.2437198030294935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3.0972400358363443</v>
          </cell>
          <cell r="F55">
            <v>3.0972400560693178</v>
          </cell>
          <cell r="G55">
            <v>3.0972400812414529</v>
          </cell>
          <cell r="H55">
            <v>3.0972401070573872</v>
          </cell>
          <cell r="I55">
            <v>3.0972401414159068</v>
          </cell>
          <cell r="J55">
            <v>3.0972401850602616</v>
          </cell>
          <cell r="K55">
            <v>3.0972402616670238</v>
          </cell>
          <cell r="L55">
            <v>1.0580092862841506</v>
          </cell>
          <cell r="M55">
            <v>0.62756534700579603</v>
          </cell>
          <cell r="N55">
            <v>0.62756625626694496</v>
          </cell>
          <cell r="O55">
            <v>0.62768152443709102</v>
          </cell>
          <cell r="P55">
            <v>0.62768255857044197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2.48281850695777E-6</v>
          </cell>
          <cell r="K56">
            <v>2.7140660397622396E-6</v>
          </cell>
          <cell r="L56">
            <v>1.3733279958879894E-5</v>
          </cell>
          <cell r="M56">
            <v>1.1284230761617809E-5</v>
          </cell>
          <cell r="N56">
            <v>2.1581699581537694E-5</v>
          </cell>
          <cell r="O56">
            <v>2.1337452670771339E-5</v>
          </cell>
          <cell r="P56">
            <v>1.2674261111418411E-5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1.7334312794812599E-7</v>
          </cell>
          <cell r="F57">
            <v>6.333283176353532E-6</v>
          </cell>
          <cell r="G57">
            <v>6.4994473351761255E-6</v>
          </cell>
          <cell r="H57">
            <v>6.6574307135025259E-6</v>
          </cell>
          <cell r="I57">
            <v>1.2577940970686547E-5</v>
          </cell>
          <cell r="J57">
            <v>1.0355765599221349E-5</v>
          </cell>
          <cell r="K57">
            <v>1.0263705101387577E-5</v>
          </cell>
          <cell r="L57">
            <v>1.2791826173952471E-5</v>
          </cell>
          <cell r="M57">
            <v>8.8214320745972116E-6</v>
          </cell>
          <cell r="N57">
            <v>1.5730762695072205E-5</v>
          </cell>
          <cell r="O57">
            <v>1.2858492099806819E-5</v>
          </cell>
          <cell r="P57">
            <v>5.0787296592147089E-5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1.2730621324914899E-4</v>
          </cell>
          <cell r="K58">
            <v>1.7137145631696744E-4</v>
          </cell>
          <cell r="L58">
            <v>3.4303533204274985E-4</v>
          </cell>
          <cell r="M58">
            <v>2.8946235289931978E-4</v>
          </cell>
          <cell r="N58">
            <v>2.2408642425623452E-4</v>
          </cell>
          <cell r="O58">
            <v>2.2488060782604221E-4</v>
          </cell>
          <cell r="P58">
            <v>4.363418941588208E-4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9.4615637034324407E-2</v>
          </cell>
          <cell r="M59">
            <v>0.18157132965375913</v>
          </cell>
          <cell r="N59">
            <v>0.19809406426384626</v>
          </cell>
          <cell r="O59">
            <v>0.28355191089444259</v>
          </cell>
          <cell r="P59">
            <v>0.28807136520153026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6.3468331967794199E-6</v>
          </cell>
          <cell r="K60">
            <v>7.4468381887669304E-6</v>
          </cell>
          <cell r="L60">
            <v>1.20941028567012E-5</v>
          </cell>
          <cell r="M60">
            <v>1.1297772160442E-5</v>
          </cell>
          <cell r="N60">
            <v>1.7170351678770699E-5</v>
          </cell>
          <cell r="O60">
            <v>1.6327319585607101E-5</v>
          </cell>
          <cell r="P60">
            <v>3.4834552660814701E-5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1.43937611594772E-7</v>
          </cell>
          <cell r="K61">
            <v>2.5456041004854402E-7</v>
          </cell>
          <cell r="L61">
            <v>2.2796807638058109E-5</v>
          </cell>
          <cell r="M61">
            <v>2.3103898082477291E-5</v>
          </cell>
          <cell r="N61">
            <v>3.0117510731355075E-5</v>
          </cell>
          <cell r="O61">
            <v>3.033898314359843E-5</v>
          </cell>
          <cell r="P61">
            <v>5.4621296153862865E-5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2.9986921725416802E-4</v>
          </cell>
          <cell r="F62">
            <v>9.8630179556289917E-4</v>
          </cell>
          <cell r="G62">
            <v>9.8712948734362748E-4</v>
          </cell>
          <cell r="H62">
            <v>1.3941753098508862E-2</v>
          </cell>
          <cell r="I62">
            <v>0.6731847740112028</v>
          </cell>
          <cell r="J62">
            <v>1.026658658544821</v>
          </cell>
          <cell r="K62">
            <v>1.5014134163718773</v>
          </cell>
          <cell r="L62">
            <v>2.5160281199727601</v>
          </cell>
          <cell r="M62">
            <v>2.2639363571082014</v>
          </cell>
          <cell r="N62">
            <v>2.4300286715397377</v>
          </cell>
          <cell r="O62">
            <v>2.5356417256703918</v>
          </cell>
          <cell r="P62">
            <v>2.3308582642186639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6.2412217897551477E-2</v>
          </cell>
          <cell r="F63">
            <v>6.2412055033868874E-2</v>
          </cell>
          <cell r="G63">
            <v>2.4439972691525647E-5</v>
          </cell>
          <cell r="H63">
            <v>2.3880496153372288E-5</v>
          </cell>
          <cell r="I63">
            <v>1.7630233990978753E-5</v>
          </cell>
          <cell r="J63">
            <v>1.1758800309269625E-5</v>
          </cell>
          <cell r="K63">
            <v>1.2110453033236751E-5</v>
          </cell>
          <cell r="L63">
            <v>1.7688913183528951E-5</v>
          </cell>
          <cell r="M63">
            <v>1.027679362294926E-5</v>
          </cell>
          <cell r="N63">
            <v>5.3348238183124521E-5</v>
          </cell>
          <cell r="O63">
            <v>4.7631343471992213E-5</v>
          </cell>
          <cell r="P63">
            <v>4.7282001127589909E-5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3.6065696393379001E-6</v>
          </cell>
          <cell r="K64">
            <v>7.6094818367110303E-6</v>
          </cell>
          <cell r="L64">
            <v>1.06042914672407E-5</v>
          </cell>
          <cell r="M64">
            <v>1.01786862590807E-5</v>
          </cell>
          <cell r="N64">
            <v>3.8176382764105603E-5</v>
          </cell>
          <cell r="O64">
            <v>3.4221648037950399E-5</v>
          </cell>
          <cell r="P64">
            <v>3.3293141192552897E-5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0.35697717477614738</v>
          </cell>
          <cell r="F65">
            <v>0.40981426846191765</v>
          </cell>
          <cell r="G65">
            <v>0.39366708405884598</v>
          </cell>
          <cell r="H65">
            <v>0.39366647915122904</v>
          </cell>
          <cell r="I65">
            <v>0.4203336948620553</v>
          </cell>
          <cell r="J65">
            <v>0.43224831580504741</v>
          </cell>
          <cell r="K65">
            <v>0.450281217071345</v>
          </cell>
          <cell r="L65">
            <v>0.45622715143136638</v>
          </cell>
          <cell r="M65">
            <v>0.44196364362016866</v>
          </cell>
          <cell r="N65">
            <v>0.45159012578523355</v>
          </cell>
          <cell r="O65">
            <v>0.44125756701412777</v>
          </cell>
          <cell r="P65">
            <v>0.43531521445911364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8.8685756394651502E-6</v>
          </cell>
          <cell r="I66">
            <v>1.9456212976736902E-5</v>
          </cell>
          <cell r="J66">
            <v>1.2732112266206399</v>
          </cell>
          <cell r="K66">
            <v>1.3102303950080201</v>
          </cell>
          <cell r="L66">
            <v>1.44610556355159</v>
          </cell>
          <cell r="M66">
            <v>1.4461066635449</v>
          </cell>
          <cell r="N66">
            <v>1.4461090978674001</v>
          </cell>
          <cell r="O66">
            <v>1.4461087521534099</v>
          </cell>
          <cell r="P66">
            <v>1.4461172285691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2.0517904372311858E-2</v>
          </cell>
          <cell r="F67">
            <v>2.0518014970634942E-2</v>
          </cell>
          <cell r="G67">
            <v>4.0298817078929641E-2</v>
          </cell>
          <cell r="H67">
            <v>5.3286600599514594E-3</v>
          </cell>
          <cell r="I67">
            <v>1.1929825622598866E-5</v>
          </cell>
          <cell r="J67">
            <v>1.0416002229202137E-5</v>
          </cell>
          <cell r="K67">
            <v>7.1699187376901043E-6</v>
          </cell>
          <cell r="L67">
            <v>1.0728508505251485E-5</v>
          </cell>
          <cell r="M67">
            <v>1.0820843753013013E-5</v>
          </cell>
          <cell r="N67">
            <v>3.5306096589831765E-5</v>
          </cell>
          <cell r="O67">
            <v>2.5414385150894841E-5</v>
          </cell>
          <cell r="P67">
            <v>2.8089352337496823E-5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1.9844834734746053</v>
          </cell>
          <cell r="F68">
            <v>1.9844835414707858</v>
          </cell>
          <cell r="G68">
            <v>1.9844836235039431</v>
          </cell>
          <cell r="H68">
            <v>1.9844837235445196</v>
          </cell>
          <cell r="I68">
            <v>1.9844839363472107</v>
          </cell>
          <cell r="J68">
            <v>1.9844842341528055</v>
          </cell>
          <cell r="K68">
            <v>1.9844847608465246</v>
          </cell>
          <cell r="L68">
            <v>1.2224377519625809</v>
          </cell>
          <cell r="M68">
            <v>0.435874509141293</v>
          </cell>
          <cell r="N68">
            <v>0.32904248122817897</v>
          </cell>
          <cell r="O68">
            <v>0.32909845129438697</v>
          </cell>
          <cell r="P68">
            <v>0.33137311541901598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3.0311094453686198E-7</v>
          </cell>
          <cell r="I69">
            <v>2.0786518793309329E-6</v>
          </cell>
          <cell r="J69">
            <v>0.2840252154084757</v>
          </cell>
          <cell r="K69">
            <v>0.28402754696316851</v>
          </cell>
          <cell r="L69">
            <v>0.19650001636800729</v>
          </cell>
          <cell r="M69">
            <v>0.17046356924455389</v>
          </cell>
          <cell r="N69">
            <v>5.814464385911889E-2</v>
          </cell>
          <cell r="O69">
            <v>5.8142517670991045E-2</v>
          </cell>
          <cell r="P69">
            <v>5.8142238927849046E-2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4.16274961208355E-4</v>
          </cell>
          <cell r="K70">
            <v>4.8949989545383718E-4</v>
          </cell>
          <cell r="L70">
            <v>23.868192525772521</v>
          </cell>
          <cell r="M70">
            <v>54.194808515497066</v>
          </cell>
          <cell r="N70">
            <v>219.18721550923243</v>
          </cell>
          <cell r="O70">
            <v>253.8231088909458</v>
          </cell>
          <cell r="P70">
            <v>350.07054107194307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9.6059487980364402E-6</v>
          </cell>
          <cell r="K71">
            <v>1.3107602790892E-5</v>
          </cell>
          <cell r="L71">
            <v>0.21173561483734801</v>
          </cell>
          <cell r="M71">
            <v>0.21173443040725201</v>
          </cell>
          <cell r="N71">
            <v>0.211726225737915</v>
          </cell>
          <cell r="O71">
            <v>0.21172306778233599</v>
          </cell>
          <cell r="P71">
            <v>0.20120773605282799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1.772582395754922</v>
          </cell>
          <cell r="K72">
            <v>214.65432665315055</v>
          </cell>
          <cell r="L72">
            <v>815.78398838494729</v>
          </cell>
          <cell r="M72">
            <v>715.88266859247278</v>
          </cell>
          <cell r="N72">
            <v>677.3765439337775</v>
          </cell>
          <cell r="O72">
            <v>682.77245417672566</v>
          </cell>
          <cell r="P72">
            <v>685.93339925037913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218.90722241887843</v>
          </cell>
          <cell r="K73">
            <v>147.06461669713596</v>
          </cell>
          <cell r="L73">
            <v>19.622834912656273</v>
          </cell>
          <cell r="M73">
            <v>16.272457084932654</v>
          </cell>
          <cell r="N73">
            <v>24.166521384574239</v>
          </cell>
          <cell r="O73">
            <v>16.379418721376492</v>
          </cell>
          <cell r="P73">
            <v>15.677977995356732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137.08982534973944</v>
          </cell>
          <cell r="K74">
            <v>108.14847778868585</v>
          </cell>
          <cell r="L74">
            <v>25.263718200034919</v>
          </cell>
          <cell r="M74">
            <v>47.03200187581497</v>
          </cell>
          <cell r="N74">
            <v>32.741987136666054</v>
          </cell>
          <cell r="O74">
            <v>13.884117207093229</v>
          </cell>
          <cell r="P74">
            <v>9.5258013370469854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0.11258823655888574</v>
          </cell>
          <cell r="F75">
            <v>0.11482709320538291</v>
          </cell>
          <cell r="G75">
            <v>0.11405449049702758</v>
          </cell>
          <cell r="H75">
            <v>0.11606819634583418</v>
          </cell>
          <cell r="I75">
            <v>0.11582477723738829</v>
          </cell>
          <cell r="J75">
            <v>0.16816112015388091</v>
          </cell>
          <cell r="K75">
            <v>0.18434533284772889</v>
          </cell>
          <cell r="L75">
            <v>0.19689391722777511</v>
          </cell>
          <cell r="M75">
            <v>0.2120726397241523</v>
          </cell>
          <cell r="N75">
            <v>0.22635946472068158</v>
          </cell>
          <cell r="O75">
            <v>0.22818808529383081</v>
          </cell>
          <cell r="P75">
            <v>0.22855907611743795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0.34128004544609675</v>
          </cell>
          <cell r="I76">
            <v>1.2719937346515795</v>
          </cell>
          <cell r="J76">
            <v>10.799998236379277</v>
          </cell>
          <cell r="K76">
            <v>14.399982284785771</v>
          </cell>
          <cell r="L76">
            <v>17.999930175424453</v>
          </cell>
          <cell r="M76">
            <v>17.658649855490658</v>
          </cell>
          <cell r="N76">
            <v>16.727936120916755</v>
          </cell>
          <cell r="O76">
            <v>6.7409584320163987</v>
          </cell>
          <cell r="P76">
            <v>4.2681263269383853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F77">
            <v>3.5679377042302231E-7</v>
          </cell>
          <cell r="H77">
            <v>2.5964886218286042E-6</v>
          </cell>
          <cell r="I77">
            <v>7.8113125797380368E-6</v>
          </cell>
          <cell r="J77">
            <v>2.6904456821148712E-6</v>
          </cell>
          <cell r="K77">
            <v>3.1519962407153752E-6</v>
          </cell>
          <cell r="L77">
            <v>1.4118909239530491E-6</v>
          </cell>
          <cell r="M77">
            <v>1.9580631813570838E-7</v>
          </cell>
          <cell r="N77">
            <v>3.3469788497382584E-6</v>
          </cell>
          <cell r="O77">
            <v>1.8879474466906765E-6</v>
          </cell>
          <cell r="P77">
            <v>3.6514118523812126E-5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2.2649283409555984E-6</v>
          </cell>
          <cell r="K78">
            <v>3.7940650714053695E-6</v>
          </cell>
          <cell r="L78">
            <v>8.0651950079446811E-6</v>
          </cell>
          <cell r="M78">
            <v>9.042620202223636E-6</v>
          </cell>
          <cell r="N78">
            <v>1.3767636683347803E-5</v>
          </cell>
          <cell r="O78">
            <v>1.4447038568592555E-5</v>
          </cell>
          <cell r="P78">
            <v>3.1197634180625907E-5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0.97560783661888573</v>
          </cell>
          <cell r="F79">
            <v>0.29164647466777371</v>
          </cell>
          <cell r="G79">
            <v>1.7252286548936422</v>
          </cell>
          <cell r="H79">
            <v>0.5844184593647026</v>
          </cell>
          <cell r="I79">
            <v>15.940125168544739</v>
          </cell>
          <cell r="J79">
            <v>13.244697472065637</v>
          </cell>
          <cell r="K79">
            <v>14.835691491765534</v>
          </cell>
          <cell r="L79">
            <v>27.080469122579721</v>
          </cell>
          <cell r="M79">
            <v>27.37808375420569</v>
          </cell>
          <cell r="N79">
            <v>28.479280481206818</v>
          </cell>
          <cell r="O79">
            <v>28.792425173805356</v>
          </cell>
          <cell r="P79">
            <v>29.484346802209814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1.541627519577008E-3</v>
          </cell>
          <cell r="K80">
            <v>1.8173697025371585E-3</v>
          </cell>
          <cell r="L80">
            <v>1.5950860256676625E-2</v>
          </cell>
          <cell r="M80">
            <v>1.2081920726558032E-2</v>
          </cell>
          <cell r="N80">
            <v>2.4942786604256036E-2</v>
          </cell>
          <cell r="O80">
            <v>2.4612170395808951E-2</v>
          </cell>
          <cell r="P80">
            <v>1.1193030921876363E-2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223.96630635392694</v>
          </cell>
          <cell r="M81">
            <v>860.03074330124377</v>
          </cell>
          <cell r="N81">
            <v>971.30209993081394</v>
          </cell>
          <cell r="O81">
            <v>1415.8020613583353</v>
          </cell>
          <cell r="P81">
            <v>1415.7655007898011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5.8828219251198209E-3</v>
          </cell>
          <cell r="K82">
            <v>7.3328591630707259E-3</v>
          </cell>
          <cell r="L82">
            <v>1.2533850226633786E-2</v>
          </cell>
          <cell r="M82">
            <v>1.4079508668575623E-2</v>
          </cell>
          <cell r="N82">
            <v>2.1613891106913044E-2</v>
          </cell>
          <cell r="O82">
            <v>2.2483114890160652E-2</v>
          </cell>
          <cell r="P82">
            <v>4.8720742013078779E-2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3.1577399169403831E-3</v>
          </cell>
          <cell r="M83">
            <v>4.0367012271543459E-3</v>
          </cell>
          <cell r="N83">
            <v>4.5436485282781174E-3</v>
          </cell>
          <cell r="O83">
            <v>6.0697328059084749E-3</v>
          </cell>
          <cell r="P83">
            <v>5.0016661841628595E-3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5.5864813588232625E-4</v>
          </cell>
          <cell r="K84">
            <v>1.3363726271753309E-3</v>
          </cell>
          <cell r="L84">
            <v>2.8351641869016017E-3</v>
          </cell>
          <cell r="M84">
            <v>1.6220658816812419E-3</v>
          </cell>
          <cell r="N84">
            <v>1.9755171184008418E-2</v>
          </cell>
          <cell r="O84">
            <v>1.4511539306010946E-3</v>
          </cell>
          <cell r="P84">
            <v>8.8024954643341358E-3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1.4284208872180314E-3</v>
          </cell>
          <cell r="K85">
            <v>1.9909204792580518E-3</v>
          </cell>
          <cell r="L85">
            <v>188.17679481548237</v>
          </cell>
          <cell r="M85">
            <v>427.27185119971239</v>
          </cell>
          <cell r="N85">
            <v>1728.071968211133</v>
          </cell>
          <cell r="O85">
            <v>2001.1413618446281</v>
          </cell>
          <cell r="P85">
            <v>2759.9551862903581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9.6751287680489507E-3</v>
          </cell>
          <cell r="K86">
            <v>1.6251680514420531E-2</v>
          </cell>
          <cell r="L86">
            <v>533.46761258921129</v>
          </cell>
          <cell r="M86">
            <v>700.34708886154999</v>
          </cell>
          <cell r="N86">
            <v>604.36717834290835</v>
          </cell>
          <cell r="O86">
            <v>693.69518819390032</v>
          </cell>
          <cell r="P86">
            <v>693.46729770264267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4.0588208632015715E-5</v>
          </cell>
          <cell r="M87">
            <v>2.64497044780319E-5</v>
          </cell>
          <cell r="N87">
            <v>4.7568859828418584E-5</v>
          </cell>
          <cell r="O87">
            <v>3.6275762301482782E-5</v>
          </cell>
          <cell r="P87">
            <v>6.2059693378970637E-5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H88">
            <v>4.5234751516394934E-4</v>
          </cell>
          <cell r="I88">
            <v>0.64822638131162169</v>
          </cell>
          <cell r="J88">
            <v>1.0847937611625861E-2</v>
          </cell>
          <cell r="K88">
            <v>1.5479949803553914E-2</v>
          </cell>
          <cell r="L88">
            <v>9.5930283607423568E-5</v>
          </cell>
          <cell r="M88">
            <v>2.1849855802106593E-5</v>
          </cell>
          <cell r="N88">
            <v>7.003458169288505E-5</v>
          </cell>
          <cell r="O88">
            <v>2.6060460299736343E-5</v>
          </cell>
          <cell r="P88">
            <v>1.5554822569994214E-4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1.2886950167190236</v>
          </cell>
          <cell r="M89">
            <v>4.9485895943920672</v>
          </cell>
          <cell r="N89">
            <v>5.5888414480146</v>
          </cell>
          <cell r="O89">
            <v>8.1464801149586688</v>
          </cell>
          <cell r="P89">
            <v>8.1462697466079792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4.3406656759280895E-5</v>
          </cell>
          <cell r="M90">
            <v>5.5488960210704034E-5</v>
          </cell>
          <cell r="N90">
            <v>6.2457516226629669E-5</v>
          </cell>
          <cell r="O90">
            <v>8.3435246555041266E-5</v>
          </cell>
          <cell r="P90">
            <v>6.8753479701019518E-5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9.6793715373053502</v>
          </cell>
          <cell r="F91">
            <v>9.8718492415713435</v>
          </cell>
          <cell r="G91">
            <v>9.8054274830158903</v>
          </cell>
          <cell r="H91">
            <v>9.9785486515604216</v>
          </cell>
          <cell r="I91">
            <v>9.9576215630657554</v>
          </cell>
          <cell r="J91">
            <v>14.45770867700729</v>
          </cell>
          <cell r="K91">
            <v>15.849064809896959</v>
          </cell>
          <cell r="L91">
            <v>17.096513747020623</v>
          </cell>
          <cell r="M91">
            <v>18.375780473158127</v>
          </cell>
          <cell r="N91">
            <v>19.634519647371928</v>
          </cell>
          <cell r="O91">
            <v>19.655031812274938</v>
          </cell>
          <cell r="P91">
            <v>19.655043493361873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6.0675557428190626E-4</v>
          </cell>
          <cell r="K92">
            <v>6.2907663693878037E-4</v>
          </cell>
          <cell r="L92">
            <v>0.16868126102537129</v>
          </cell>
          <cell r="M92">
            <v>0.14315020212491844</v>
          </cell>
          <cell r="N92">
            <v>0.1731570660350101</v>
          </cell>
          <cell r="O92">
            <v>3.6479178851851889E-2</v>
          </cell>
          <cell r="P92">
            <v>5.0772943131240904E-3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9.6793715373053502</v>
          </cell>
          <cell r="F93">
            <v>9.8718492415713435</v>
          </cell>
          <cell r="G93">
            <v>9.8054274830158903</v>
          </cell>
          <cell r="H93">
            <v>9.9785486515604216</v>
          </cell>
          <cell r="I93">
            <v>9.9576215630657554</v>
          </cell>
          <cell r="J93">
            <v>14.457051729800774</v>
          </cell>
          <cell r="K93">
            <v>15.848431615394755</v>
          </cell>
          <cell r="L93">
            <v>16.927251341096415</v>
          </cell>
          <cell r="M93">
            <v>18.23218779799927</v>
          </cell>
          <cell r="N93">
            <v>19.460446552700887</v>
          </cell>
          <cell r="O93">
            <v>19.617655675689608</v>
          </cell>
          <cell r="P93">
            <v>19.649550286782038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5.7284019009252738E-5</v>
          </cell>
          <cell r="K94">
            <v>6.7530087044335605E-5</v>
          </cell>
          <cell r="L94">
            <v>5.9270437933548717E-4</v>
          </cell>
          <cell r="M94">
            <v>4.4894176302608682E-4</v>
          </cell>
          <cell r="N94">
            <v>9.2682768297621906E-4</v>
          </cell>
          <cell r="O94">
            <v>9.1454259794177114E-4</v>
          </cell>
          <cell r="P94">
            <v>4.1591226671657076E-4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3.1428765882179466E-2</v>
          </cell>
          <cell r="K95">
            <v>3.8059277775381308</v>
          </cell>
          <cell r="L95">
            <v>14.464255113208292</v>
          </cell>
          <cell r="M95">
            <v>12.692955116887795</v>
          </cell>
          <cell r="N95">
            <v>12.010222410173343</v>
          </cell>
          <cell r="O95">
            <v>12.105894577601525</v>
          </cell>
          <cell r="P95">
            <v>12.161939703020915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3.3907053824249898E-4</v>
          </cell>
          <cell r="I96">
            <v>5.6788605407568889E-4</v>
          </cell>
          <cell r="J96">
            <v>5.527173494457372E-4</v>
          </cell>
          <cell r="K96">
            <v>5.1697869327627165E-4</v>
          </cell>
          <cell r="L96">
            <v>3.9310724345784372E-6</v>
          </cell>
          <cell r="M96">
            <v>6.7355992425470397E-5</v>
          </cell>
          <cell r="N96">
            <v>6.8513232906163119E-5</v>
          </cell>
          <cell r="O96">
            <v>7.9631373523669474E-6</v>
          </cell>
          <cell r="P96">
            <v>1.0792320726494326E-5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5.5085792087604686</v>
          </cell>
          <cell r="F97">
            <v>2.7956870764056645</v>
          </cell>
          <cell r="G97">
            <v>1.3304609842275028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0.28663651452462874</v>
          </cell>
          <cell r="F98">
            <v>0.18762846740351793</v>
          </cell>
          <cell r="G98">
            <v>0.36050022596385689</v>
          </cell>
          <cell r="H98">
            <v>6.5325960512383319E-2</v>
          </cell>
          <cell r="I98">
            <v>1.1995442377721786E-2</v>
          </cell>
          <cell r="J98">
            <v>2.9928619117977665E-3</v>
          </cell>
          <cell r="K98">
            <v>9.099005637578432E-4</v>
          </cell>
          <cell r="L98">
            <v>7.5150334180345096E-5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26.98311432695332</v>
          </cell>
          <cell r="F99">
            <v>25.299124730207623</v>
          </cell>
          <cell r="G99">
            <v>23.758930169909874</v>
          </cell>
          <cell r="H99">
            <v>24.28878025275128</v>
          </cell>
          <cell r="I99">
            <v>24.594830011727055</v>
          </cell>
          <cell r="J99">
            <v>14.767169826910717</v>
          </cell>
          <cell r="K99">
            <v>6.1333998381731076</v>
          </cell>
          <cell r="L99">
            <v>3.8076499344125612</v>
          </cell>
          <cell r="M99">
            <v>4.1116048545995021</v>
          </cell>
          <cell r="N99">
            <v>3.8155005176367247</v>
          </cell>
          <cell r="O99">
            <v>3.8150107266928481</v>
          </cell>
          <cell r="P99">
            <v>3.8148916901988477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46.995338332127957</v>
          </cell>
          <cell r="F100">
            <v>48.436310271795676</v>
          </cell>
          <cell r="G100">
            <v>51.793786882499653</v>
          </cell>
          <cell r="H100">
            <v>52.864486543032157</v>
          </cell>
          <cell r="I100">
            <v>50.261745495984364</v>
          </cell>
          <cell r="J100">
            <v>35.636140360174394</v>
          </cell>
          <cell r="K100">
            <v>21.679249601153678</v>
          </cell>
          <cell r="L100">
            <v>10.214222973599011</v>
          </cell>
          <cell r="M100">
            <v>8.2488551702073156</v>
          </cell>
          <cell r="N100">
            <v>7.9574279694421595</v>
          </cell>
          <cell r="O100">
            <v>8.0398101341298567</v>
          </cell>
          <cell r="P100">
            <v>6.9007743635938512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37.26001029218191</v>
          </cell>
          <cell r="F101">
            <v>30.001242522918769</v>
          </cell>
          <cell r="G101">
            <v>34.24610112536331</v>
          </cell>
          <cell r="H101">
            <v>22.74154926083666</v>
          </cell>
          <cell r="I101">
            <v>10.222593079684342</v>
          </cell>
          <cell r="J101">
            <v>7.5690574946982192</v>
          </cell>
          <cell r="K101">
            <v>2.6022324372667396</v>
          </cell>
          <cell r="L101">
            <v>0.38922936356754534</v>
          </cell>
          <cell r="M101">
            <v>0.11662840166302747</v>
          </cell>
          <cell r="N101">
            <v>1.8152568532543264E-2</v>
          </cell>
          <cell r="O101">
            <v>2.8373600073235392E-2</v>
          </cell>
          <cell r="P101">
            <v>6.1333832636603142E-5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310.68386737409003</v>
          </cell>
          <cell r="F102">
            <v>157.676751109279</v>
          </cell>
          <cell r="G102">
            <v>75.037999510431206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688.79721654461798</v>
          </cell>
          <cell r="F103">
            <v>659.57573256940805</v>
          </cell>
          <cell r="G103">
            <v>601.81512709634899</v>
          </cell>
          <cell r="H103">
            <v>537.13830549101499</v>
          </cell>
          <cell r="I103">
            <v>398.64586376134298</v>
          </cell>
          <cell r="J103">
            <v>233.59453876594901</v>
          </cell>
          <cell r="K103">
            <v>116.59592679238</v>
          </cell>
          <cell r="M103">
            <v>4.9969763107769703E-2</v>
          </cell>
          <cell r="N103">
            <v>6.3201919498617906E-2</v>
          </cell>
          <cell r="O103">
            <v>5.4564177551754702E-4</v>
          </cell>
          <cell r="P103">
            <v>4.80277822941808E-4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16.166299419189102</v>
          </cell>
          <cell r="F104">
            <v>10.5822455615584</v>
          </cell>
          <cell r="G104">
            <v>20.332212744361499</v>
          </cell>
          <cell r="H104">
            <v>3.6843841728984201</v>
          </cell>
          <cell r="I104">
            <v>0.67654295010350896</v>
          </cell>
          <cell r="J104">
            <v>0.16879741182539401</v>
          </cell>
          <cell r="K104">
            <v>5.13183917959424E-2</v>
          </cell>
          <cell r="L104">
            <v>4.2384788477714697E-3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1521.84764804017</v>
          </cell>
          <cell r="F105">
            <v>1426.8706347837101</v>
          </cell>
          <cell r="G105">
            <v>1340.0036615829199</v>
          </cell>
          <cell r="H105">
            <v>1369.88720625517</v>
          </cell>
          <cell r="I105">
            <v>1387.14841266141</v>
          </cell>
          <cell r="J105">
            <v>832.86837823776398</v>
          </cell>
          <cell r="K105">
            <v>345.92375087296301</v>
          </cell>
          <cell r="L105">
            <v>214.75145630086899</v>
          </cell>
          <cell r="M105">
            <v>231.89451379941201</v>
          </cell>
          <cell r="N105">
            <v>215.194229194711</v>
          </cell>
          <cell r="O105">
            <v>215.16660498547699</v>
          </cell>
          <cell r="P105">
            <v>215.15989132721501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2650.5370819320201</v>
          </cell>
          <cell r="F106">
            <v>2731.8078993292702</v>
          </cell>
          <cell r="G106">
            <v>2921.1695801729802</v>
          </cell>
          <cell r="H106">
            <v>2981.5570410270102</v>
          </cell>
          <cell r="I106">
            <v>2834.7624459735198</v>
          </cell>
          <cell r="J106">
            <v>2009.8783163138401</v>
          </cell>
          <cell r="K106">
            <v>1222.70967750507</v>
          </cell>
          <cell r="L106">
            <v>576.08217571098396</v>
          </cell>
          <cell r="M106">
            <v>465.23543159969302</v>
          </cell>
          <cell r="N106">
            <v>448.79893747653801</v>
          </cell>
          <cell r="O106">
            <v>453.44529156492399</v>
          </cell>
          <cell r="P106">
            <v>389.20367410669297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-1.5416275195770099E-3</v>
          </cell>
          <cell r="K107">
            <v>-1.8173697025371601E-3</v>
          </cell>
          <cell r="L107">
            <v>-1.5950860256676601E-2</v>
          </cell>
          <cell r="M107">
            <v>-1.2081920726558001E-2</v>
          </cell>
          <cell r="N107">
            <v>-2.4942786604256001E-2</v>
          </cell>
          <cell r="O107">
            <v>-2.4612170395808999E-2</v>
          </cell>
          <cell r="P107">
            <v>-1.11930309218764E-2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2267.7886549474701</v>
          </cell>
          <cell r="F108">
            <v>1978.82255341789</v>
          </cell>
          <cell r="G108">
            <v>1416.4510531077599</v>
          </cell>
          <cell r="H108">
            <v>1182.3149346684299</v>
          </cell>
          <cell r="I108">
            <v>665.11955034782898</v>
          </cell>
          <cell r="J108">
            <v>448.80375191329301</v>
          </cell>
          <cell r="K108">
            <v>253.15120177927599</v>
          </cell>
          <cell r="M108">
            <v>2.8520751031761802E-3</v>
          </cell>
          <cell r="N108">
            <v>5.5214117967432299E-3</v>
          </cell>
          <cell r="O108">
            <v>5.6241744006772895E-4</v>
          </cell>
          <cell r="P108">
            <v>5.5068614701913601E-4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4514.4826477759398</v>
          </cell>
          <cell r="F109">
            <v>3846.5256881292598</v>
          </cell>
          <cell r="G109">
            <v>3811.0354833239699</v>
          </cell>
          <cell r="H109">
            <v>3104.62082359538</v>
          </cell>
          <cell r="I109">
            <v>995.37525153965498</v>
          </cell>
          <cell r="J109">
            <v>0.207929390613316</v>
          </cell>
          <cell r="K109">
            <v>0.18997667143107899</v>
          </cell>
          <cell r="M109">
            <v>2.7071650578325301E-3</v>
          </cell>
          <cell r="N109">
            <v>4.6637511373308601E-3</v>
          </cell>
          <cell r="O109">
            <v>5.6799466482899497E-4</v>
          </cell>
          <cell r="P109">
            <v>5.5278085389369404E-4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5847.2840103468898</v>
          </cell>
          <cell r="F110">
            <v>5609.1216488720202</v>
          </cell>
          <cell r="G110">
            <v>5013.8049011200801</v>
          </cell>
          <cell r="H110">
            <v>3432.8825003604202</v>
          </cell>
          <cell r="I110">
            <v>1635.91851190034</v>
          </cell>
          <cell r="J110">
            <v>658.467625910876</v>
          </cell>
          <cell r="K110">
            <v>380.38717650678302</v>
          </cell>
          <cell r="L110">
            <v>19.622834912656302</v>
          </cell>
          <cell r="M110">
            <v>17.200433473892801</v>
          </cell>
          <cell r="N110">
            <v>24.867988142794399</v>
          </cell>
          <cell r="O110">
            <v>16.379978887779099</v>
          </cell>
          <cell r="P110">
            <v>15.6779369643578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-223.966306353927</v>
          </cell>
          <cell r="M111">
            <v>-860.03074330124298</v>
          </cell>
          <cell r="N111">
            <v>-971.30209993081405</v>
          </cell>
          <cell r="O111">
            <v>-1415.8020613583401</v>
          </cell>
          <cell r="P111">
            <v>-1415.7655007897999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-5.88282192511982E-3</v>
          </cell>
          <cell r="K112">
            <v>-7.3328591630707303E-3</v>
          </cell>
          <cell r="L112">
            <v>-1.2533850226633799E-2</v>
          </cell>
          <cell r="M112">
            <v>-1.40795086685756E-2</v>
          </cell>
          <cell r="N112">
            <v>-2.16138911069131E-2</v>
          </cell>
          <cell r="O112">
            <v>-2.2483114890160701E-2</v>
          </cell>
          <cell r="P112">
            <v>-4.8720742013078799E-2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-3.1577399169403801E-3</v>
          </cell>
          <cell r="M113">
            <v>-4.0367012271543398E-3</v>
          </cell>
          <cell r="N113">
            <v>-4.54364852827812E-3</v>
          </cell>
          <cell r="O113">
            <v>-6.0697328059084801E-3</v>
          </cell>
          <cell r="P113">
            <v>-5.0016661841628604E-3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-5.5864813588232701E-4</v>
          </cell>
          <cell r="K114">
            <v>-1.3363726271753301E-3</v>
          </cell>
          <cell r="L114">
            <v>-2.8351641869015999E-3</v>
          </cell>
          <cell r="M114">
            <v>-1.6220658816812499E-3</v>
          </cell>
          <cell r="N114">
            <v>-1.9755171184008401E-2</v>
          </cell>
          <cell r="O114">
            <v>-1.4511539306010901E-3</v>
          </cell>
          <cell r="P114">
            <v>-8.8024954643341497E-3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2101.4645804790598</v>
          </cell>
          <cell r="F115">
            <v>1692.0700782926201</v>
          </cell>
          <cell r="G115">
            <v>1931.4801034704899</v>
          </cell>
          <cell r="H115">
            <v>1282.62337831119</v>
          </cell>
          <cell r="I115">
            <v>576.55424969419698</v>
          </cell>
          <cell r="J115">
            <v>426.89484270097898</v>
          </cell>
          <cell r="K115">
            <v>146.76590946184399</v>
          </cell>
          <cell r="L115">
            <v>21.9525361052096</v>
          </cell>
          <cell r="M115">
            <v>6.5778418537947498</v>
          </cell>
          <cell r="N115">
            <v>1.0238048652354399</v>
          </cell>
          <cell r="O115">
            <v>1.6002710441304799</v>
          </cell>
          <cell r="P115">
            <v>3.4592281607044202E-3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-1.4284208872180301E-3</v>
          </cell>
          <cell r="K116">
            <v>-1.9909204792580501E-3</v>
          </cell>
          <cell r="L116">
            <v>-188.176794815482</v>
          </cell>
          <cell r="M116">
            <v>-427.27185119971301</v>
          </cell>
          <cell r="N116">
            <v>-1728.0719682111301</v>
          </cell>
          <cell r="O116">
            <v>-2001.14136184463</v>
          </cell>
          <cell r="P116">
            <v>-2759.95518629036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-9.6751287680489507E-3</v>
          </cell>
          <cell r="K117">
            <v>-1.62516805144205E-2</v>
          </cell>
          <cell r="L117">
            <v>-533.46761258921197</v>
          </cell>
          <cell r="M117">
            <v>-700.34708886155101</v>
          </cell>
          <cell r="N117">
            <v>-604.36717834290801</v>
          </cell>
          <cell r="O117">
            <v>-693.69518819389998</v>
          </cell>
          <cell r="P117">
            <v>-693.46729770264301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5.6968297348094232</v>
          </cell>
          <cell r="F118">
            <v>2.7868146442426207</v>
          </cell>
          <cell r="G118">
            <v>1.4569479839243984</v>
          </cell>
          <cell r="J118">
            <v>1.0860935363485582E-5</v>
          </cell>
          <cell r="K118">
            <v>8.4475229241480687E-6</v>
          </cell>
          <cell r="L118">
            <v>2.1446834619608295E-3</v>
          </cell>
          <cell r="M118">
            <v>2.1064569750452322</v>
          </cell>
          <cell r="N118">
            <v>2.5919983069931929</v>
          </cell>
          <cell r="O118">
            <v>2.5919983184517608</v>
          </cell>
          <cell r="P118">
            <v>2.5920056941362262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9.1898711032185609</v>
          </cell>
          <cell r="F119">
            <v>8.8000006671501527</v>
          </cell>
          <cell r="G119">
            <v>8.0293641528532778</v>
          </cell>
          <cell r="H119">
            <v>7.1665070035943961</v>
          </cell>
          <cell r="I119">
            <v>5.5809316262328412</v>
          </cell>
          <cell r="J119">
            <v>3.3788274672203058</v>
          </cell>
          <cell r="K119">
            <v>1.817842671807828</v>
          </cell>
          <cell r="L119">
            <v>0.26223178351388282</v>
          </cell>
          <cell r="M119">
            <v>0.26311608792812036</v>
          </cell>
          <cell r="N119">
            <v>0.26330104937388193</v>
          </cell>
          <cell r="O119">
            <v>0.26246697594841362</v>
          </cell>
          <cell r="P119">
            <v>0.26305111592502883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3.6911456374861802E-4</v>
          </cell>
          <cell r="K120">
            <v>3.9511006444260734E-4</v>
          </cell>
          <cell r="L120">
            <v>1.2000620853832</v>
          </cell>
          <cell r="M120">
            <v>2.723791734257154</v>
          </cell>
          <cell r="N120">
            <v>11.014580330398239</v>
          </cell>
          <cell r="O120">
            <v>12.755059670875392</v>
          </cell>
          <cell r="P120">
            <v>17.591773992372797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3.5961673568541086E-4</v>
          </cell>
          <cell r="K121">
            <v>3.8214623469898007E-4</v>
          </cell>
          <cell r="L121">
            <v>6.6638334615869241E-4</v>
          </cell>
          <cell r="M121">
            <v>4.5901710226716927E-4</v>
          </cell>
          <cell r="N121">
            <v>2.4621170169230135E-4</v>
          </cell>
          <cell r="O121">
            <v>2.439088230711969E-4</v>
          </cell>
          <cell r="P121">
            <v>4.5306729588796054E-4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9.4978280632071171E-6</v>
          </cell>
          <cell r="K122">
            <v>1.296382974362785E-5</v>
          </cell>
          <cell r="L122">
            <v>1.1993957020370423</v>
          </cell>
          <cell r="M122">
            <v>2.7233327171548884</v>
          </cell>
          <cell r="N122">
            <v>11.014334118696546</v>
          </cell>
          <cell r="O122">
            <v>12.754815762052315</v>
          </cell>
          <cell r="P122">
            <v>17.591320925076925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3.6327761284356739E-6</v>
          </cell>
          <cell r="K123">
            <v>2.309987662165081E-6</v>
          </cell>
          <cell r="L123">
            <v>4.7344018946130241E-5</v>
          </cell>
          <cell r="M123">
            <v>5.1450184878751783E-2</v>
          </cell>
          <cell r="N123">
            <v>5.3555438161488292E-2</v>
          </cell>
          <cell r="O123">
            <v>5.6164279910045467E-2</v>
          </cell>
          <cell r="P123">
            <v>5.4191315882938629E-2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2.9709446633545404</v>
          </cell>
          <cell r="F124">
            <v>2.9709404606058119</v>
          </cell>
          <cell r="G124">
            <v>3.1571843028513689</v>
          </cell>
          <cell r="H124">
            <v>2.970861872730346</v>
          </cell>
          <cell r="I124">
            <v>2.971340764331305</v>
          </cell>
          <cell r="J124">
            <v>2.9711220586666172</v>
          </cell>
          <cell r="K124">
            <v>2.9711013611663408</v>
          </cell>
          <cell r="L124">
            <v>2.7218277424382573</v>
          </cell>
          <cell r="M124">
            <v>2.3396423538451461</v>
          </cell>
          <cell r="N124">
            <v>2.453741412800424</v>
          </cell>
          <cell r="O124">
            <v>2.6294294214236764</v>
          </cell>
          <cell r="P124">
            <v>2.6585905520819701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1.1631373587556134E-4</v>
          </cell>
          <cell r="M125">
            <v>1.1522102564831632E-4</v>
          </cell>
          <cell r="N125">
            <v>1.5310874449627645E-4</v>
          </cell>
          <cell r="O125">
            <v>1.6865191336738083E-4</v>
          </cell>
          <cell r="P125">
            <v>1.813002154924955E-4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5.340553767370491E-5</v>
          </cell>
          <cell r="M126">
            <v>3.4802242734252521E-5</v>
          </cell>
          <cell r="N126">
            <v>6.2590605037392795E-5</v>
          </cell>
          <cell r="O126">
            <v>4.7731266186161601E-5</v>
          </cell>
          <cell r="P126">
            <v>8.1657491288119379E-5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6.2908198201856418E-5</v>
          </cell>
          <cell r="M127">
            <v>8.0418782914063754E-5</v>
          </cell>
          <cell r="N127">
            <v>9.0518139458883572E-5</v>
          </cell>
          <cell r="O127">
            <v>1.209206471812193E-4</v>
          </cell>
          <cell r="P127">
            <v>9.9642724204376121E-5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6.9754388241467433E-4</v>
          </cell>
          <cell r="I128">
            <v>2.134913707205178</v>
          </cell>
          <cell r="J128">
            <v>1.613531866655085E-4</v>
          </cell>
          <cell r="K128">
            <v>1.7665013524543631E-4</v>
          </cell>
          <cell r="L128">
            <v>4.0000229522132567E-6</v>
          </cell>
          <cell r="M128">
            <v>1.0457611101173726E-4</v>
          </cell>
          <cell r="N128">
            <v>6.8173909456428468E-4</v>
          </cell>
          <cell r="O128">
            <v>9.9860669635364638E-6</v>
          </cell>
          <cell r="P128">
            <v>1.1440590272844667E-5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4.3704959802587802E-8</v>
          </cell>
          <cell r="I129">
            <v>4.7025183627252311E-5</v>
          </cell>
          <cell r="J129">
            <v>9.5766557675889157</v>
          </cell>
          <cell r="K129">
            <v>9.8551013866180224</v>
          </cell>
          <cell r="L129">
            <v>10.877102180082504</v>
          </cell>
          <cell r="M129">
            <v>10.877100483902206</v>
          </cell>
          <cell r="N129">
            <v>10.877100619591488</v>
          </cell>
          <cell r="O129">
            <v>10.87710044356125</v>
          </cell>
          <cell r="P129">
            <v>10.877101989834989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4.3704959802587802E-8</v>
          </cell>
          <cell r="I130">
            <v>4.7025183627252311E-5</v>
          </cell>
          <cell r="J130">
            <v>9.5766557675889157</v>
          </cell>
          <cell r="K130">
            <v>9.8551013866180224</v>
          </cell>
          <cell r="L130">
            <v>10.877102180082504</v>
          </cell>
          <cell r="M130">
            <v>10.877100483902206</v>
          </cell>
          <cell r="N130">
            <v>10.877100619591488</v>
          </cell>
          <cell r="O130">
            <v>10.87710044356125</v>
          </cell>
          <cell r="P130">
            <v>10.877101989834989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1.1764710751381016</v>
          </cell>
          <cell r="F131">
            <v>3.1246217530725571</v>
          </cell>
          <cell r="G131">
            <v>2.7432997225660758</v>
          </cell>
          <cell r="H131">
            <v>2.7432997011919147</v>
          </cell>
          <cell r="I131">
            <v>2.7433019170744943</v>
          </cell>
          <cell r="J131">
            <v>3.3692564739029796</v>
          </cell>
          <cell r="K131">
            <v>5.6258341480025411</v>
          </cell>
          <cell r="L131">
            <v>6.6184193875142343</v>
          </cell>
          <cell r="M131">
            <v>8.729350005216963</v>
          </cell>
          <cell r="N131">
            <v>9.2164938842088642</v>
          </cell>
          <cell r="O131">
            <v>9.2165093778386318</v>
          </cell>
          <cell r="P131">
            <v>9.2165541568479732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0.20644972990963134</v>
          </cell>
          <cell r="F132">
            <v>4.0212756719370027E-5</v>
          </cell>
          <cell r="G132">
            <v>0.13114402320094223</v>
          </cell>
          <cell r="J132">
            <v>9.5272583891607507E-6</v>
          </cell>
          <cell r="K132">
            <v>8.5419193705062827E-6</v>
          </cell>
          <cell r="L132">
            <v>2.1518945834226519E-3</v>
          </cell>
          <cell r="M132">
            <v>2.1133482631318494</v>
          </cell>
          <cell r="N132">
            <v>2.6004482528351911</v>
          </cell>
          <cell r="O132">
            <v>2.6004563496352184</v>
          </cell>
          <cell r="P132">
            <v>2.6004587342538144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1.1668531401455008E-4</v>
          </cell>
          <cell r="M133">
            <v>1.155891129938091E-4</v>
          </cell>
          <cell r="N133">
            <v>1.5359786869054793E-4</v>
          </cell>
          <cell r="O133">
            <v>1.691906920733884E-4</v>
          </cell>
          <cell r="P133">
            <v>1.8187940071222772E-4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2.3213101695774369E-2</v>
          </cell>
          <cell r="F134">
            <v>2.6527069276481321E-2</v>
          </cell>
          <cell r="G134">
            <v>2.5909403334963232E-4</v>
          </cell>
          <cell r="H134">
            <v>6.767613515040864E-5</v>
          </cell>
          <cell r="I134">
            <v>5.1333645827805268E-5</v>
          </cell>
          <cell r="J134">
            <v>1.0110874267977934E-3</v>
          </cell>
          <cell r="K134">
            <v>4.0232956979586993E-4</v>
          </cell>
          <cell r="L134">
            <v>2.8865182784030538E-4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0.30684272592161604</v>
          </cell>
          <cell r="F135">
            <v>3.0970893644007922</v>
          </cell>
          <cell r="G135">
            <v>3.3526314387277397E-4</v>
          </cell>
          <cell r="H135">
            <v>1.0315738492239027E-4</v>
          </cell>
          <cell r="I135">
            <v>1.1747502967152339E-4</v>
          </cell>
          <cell r="J135">
            <v>0.25986803529405461</v>
          </cell>
          <cell r="K135">
            <v>0.89054964136299908</v>
          </cell>
          <cell r="L135">
            <v>1.5830826200392509</v>
          </cell>
          <cell r="M135">
            <v>1.5830733187897015</v>
          </cell>
          <cell r="N135">
            <v>1.5830737525125322</v>
          </cell>
          <cell r="O135">
            <v>1.5830643192422551</v>
          </cell>
          <cell r="P135">
            <v>1.5830632963443543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0.31224714400679249</v>
          </cell>
          <cell r="F136">
            <v>9.5073135274291063E-4</v>
          </cell>
          <cell r="G136">
            <v>9.5093576251607998E-4</v>
          </cell>
          <cell r="H136">
            <v>9.5118952180439338E-4</v>
          </cell>
          <cell r="I136">
            <v>9.5177243116825099E-4</v>
          </cell>
          <cell r="J136">
            <v>0.36623982500904095</v>
          </cell>
          <cell r="K136">
            <v>1.9927672542157115</v>
          </cell>
          <cell r="L136">
            <v>2.2907170343757057</v>
          </cell>
          <cell r="M136">
            <v>2.2907085363933368</v>
          </cell>
          <cell r="N136">
            <v>2.2907089682331723</v>
          </cell>
          <cell r="O136">
            <v>2.2906998003440884</v>
          </cell>
          <cell r="P136">
            <v>2.290698834933111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0.32772441041329242</v>
          </cell>
          <cell r="F137">
            <v>4.0564062464605855E-5</v>
          </cell>
          <cell r="G137">
            <v>2.6106314706749725</v>
          </cell>
          <cell r="H137">
            <v>2.7422080115609564</v>
          </cell>
          <cell r="I137">
            <v>2.7422106101166164</v>
          </cell>
          <cell r="J137">
            <v>2.7422108033421462</v>
          </cell>
          <cell r="K137">
            <v>2.742211013892168</v>
          </cell>
          <cell r="L137">
            <v>2.7422112067147966</v>
          </cell>
          <cell r="M137">
            <v>2.7421911720722605</v>
          </cell>
          <cell r="N137">
            <v>2.742191640070279</v>
          </cell>
          <cell r="O137">
            <v>2.7421842333014128</v>
          </cell>
          <cell r="P137">
            <v>2.7421942989956367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9.3459595189229141</v>
          </cell>
          <cell r="F138">
            <v>8.9494671990421644</v>
          </cell>
          <cell r="G138">
            <v>8.1657412089056827</v>
          </cell>
          <cell r="H138">
            <v>7.28817239472205</v>
          </cell>
          <cell r="I138">
            <v>5.4090347864497028</v>
          </cell>
          <cell r="J138">
            <v>3.1695324120210171</v>
          </cell>
          <cell r="K138">
            <v>1.5820342848355455</v>
          </cell>
          <cell r="M138">
            <v>6.780157816522358E-4</v>
          </cell>
          <cell r="N138">
            <v>8.5755657392968664E-4</v>
          </cell>
          <cell r="O138">
            <v>7.4035519066152995E-6</v>
          </cell>
          <cell r="P138">
            <v>6.5166597414085191E-6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30.770538058988727</v>
          </cell>
          <cell r="F139">
            <v>26.849695433078526</v>
          </cell>
          <cell r="G139">
            <v>19.21914590376873</v>
          </cell>
          <cell r="H139">
            <v>16.042265056559387</v>
          </cell>
          <cell r="I139">
            <v>9.0246886071618491</v>
          </cell>
          <cell r="J139">
            <v>6.0896031467203926</v>
          </cell>
          <cell r="K139">
            <v>3.4348874054175811</v>
          </cell>
          <cell r="M139">
            <v>3.869844102002962E-5</v>
          </cell>
          <cell r="N139">
            <v>7.491739208606819E-5</v>
          </cell>
          <cell r="O139">
            <v>7.6311728638769148E-6</v>
          </cell>
          <cell r="P139">
            <v>7.4719965674238304E-6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61.25485275136964</v>
          </cell>
          <cell r="F140">
            <v>52.191664696462269</v>
          </cell>
          <cell r="G140">
            <v>51.710115106159648</v>
          </cell>
          <cell r="H140">
            <v>42.125112938879035</v>
          </cell>
          <cell r="I140">
            <v>13.505770034459358</v>
          </cell>
          <cell r="J140">
            <v>2.8212943095429553E-3</v>
          </cell>
          <cell r="K140">
            <v>2.5777024617514143E-3</v>
          </cell>
          <cell r="M140">
            <v>3.6732226022151035E-5</v>
          </cell>
          <cell r="N140">
            <v>6.3280205391192082E-5</v>
          </cell>
          <cell r="O140">
            <v>7.7068475553459158E-6</v>
          </cell>
          <cell r="P140">
            <v>7.5004186417054874E-6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3.7980813046904731</v>
          </cell>
          <cell r="F141">
            <v>11.449844018904676</v>
          </cell>
          <cell r="G141">
            <v>12.54042514576963</v>
          </cell>
          <cell r="H141">
            <v>12.540425969124906</v>
          </cell>
          <cell r="I141">
            <v>12.540426865254283</v>
          </cell>
          <cell r="J141">
            <v>12.541618665835083</v>
          </cell>
          <cell r="K141">
            <v>16.720828254303594</v>
          </cell>
          <cell r="L141">
            <v>18.313926200316921</v>
          </cell>
          <cell r="M141">
            <v>18.313925047628825</v>
          </cell>
          <cell r="N141">
            <v>18.812535319887456</v>
          </cell>
          <cell r="O141">
            <v>18.812538377391121</v>
          </cell>
          <cell r="P141">
            <v>18.819938964835789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0.30886440281429683</v>
          </cell>
          <cell r="F142">
            <v>0.21602652496117275</v>
          </cell>
          <cell r="G142">
            <v>0.36217819863862349</v>
          </cell>
          <cell r="H142">
            <v>6.5268562576583575E-2</v>
          </cell>
          <cell r="I142">
            <v>1.2058170244806387E-2</v>
          </cell>
          <cell r="J142">
            <v>4.0587194748154471E-3</v>
          </cell>
          <cell r="K142">
            <v>1.3328557059175976E-3</v>
          </cell>
          <cell r="L142">
            <v>3.7022795062475192E-4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10.979730824119677</v>
          </cell>
          <cell r="F143">
            <v>11.959172500370597</v>
          </cell>
          <cell r="G143">
            <v>9.8755343649323652</v>
          </cell>
          <cell r="H143">
            <v>8.3553305097845545</v>
          </cell>
          <cell r="I143">
            <v>9.5218660150931296</v>
          </cell>
          <cell r="J143">
            <v>8.7256793935882566</v>
          </cell>
          <cell r="K143">
            <v>8.9754569269426092</v>
          </cell>
          <cell r="L143">
            <v>19.893435621902498</v>
          </cell>
          <cell r="M143">
            <v>28.896408425465872</v>
          </cell>
          <cell r="N143">
            <v>28.580160003096815</v>
          </cell>
          <cell r="O143">
            <v>34.410024605326022</v>
          </cell>
          <cell r="P143">
            <v>34.409886713337045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2.9662225260010642</v>
          </cell>
          <cell r="K144">
            <v>1.9927454837010288</v>
          </cell>
          <cell r="L144">
            <v>0.26589207198721271</v>
          </cell>
          <cell r="M144">
            <v>0.22049399844082185</v>
          </cell>
          <cell r="N144">
            <v>0.32745963935737438</v>
          </cell>
          <cell r="O144">
            <v>0.22194334310808267</v>
          </cell>
          <cell r="P144">
            <v>0.21243872622434601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79.231490655106981</v>
          </cell>
          <cell r="F145">
            <v>76.004358385799691</v>
          </cell>
          <cell r="G145">
            <v>67.93773578753499</v>
          </cell>
          <cell r="H145">
            <v>46.516023040114099</v>
          </cell>
          <cell r="I145">
            <v>22.166917505424628</v>
          </cell>
          <cell r="J145">
            <v>8.9223255543479247</v>
          </cell>
          <cell r="K145">
            <v>5.1542977846447657</v>
          </cell>
          <cell r="L145">
            <v>0.26589207198721271</v>
          </cell>
          <cell r="M145">
            <v>0.23306820425328933</v>
          </cell>
          <cell r="N145">
            <v>0.33696460898095415</v>
          </cell>
          <cell r="O145">
            <v>0.22195093343874089</v>
          </cell>
          <cell r="P145">
            <v>0.21243817024875056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0.4367258819288507</v>
          </cell>
          <cell r="F146">
            <v>0.55206525305869125</v>
          </cell>
          <cell r="G146">
            <v>0.55206756279188496</v>
          </cell>
          <cell r="H146">
            <v>0.87419123632356599</v>
          </cell>
          <cell r="I146">
            <v>0.87419424756805364</v>
          </cell>
          <cell r="J146">
            <v>0.87419456136686691</v>
          </cell>
          <cell r="K146">
            <v>0.87419466488650377</v>
          </cell>
          <cell r="L146">
            <v>0.87419523098362772</v>
          </cell>
          <cell r="M146">
            <v>0.87419498109703553</v>
          </cell>
          <cell r="N146">
            <v>0.87419598413138422</v>
          </cell>
          <cell r="O146">
            <v>0.87419613120091355</v>
          </cell>
          <cell r="P146">
            <v>0.87419954902566543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27.203053644846015</v>
          </cell>
          <cell r="F147">
            <v>28.30578787022267</v>
          </cell>
          <cell r="G147">
            <v>23.68360532357115</v>
          </cell>
          <cell r="H147">
            <v>24.210882454363027</v>
          </cell>
          <cell r="I147">
            <v>24.51639158742212</v>
          </cell>
          <cell r="J147">
            <v>14.978739445680338</v>
          </cell>
          <cell r="K147">
            <v>7.0013046661776963</v>
          </cell>
          <cell r="L147">
            <v>5.3732514699817253</v>
          </cell>
          <cell r="M147">
            <v>5.6760860612510191</v>
          </cell>
          <cell r="N147">
            <v>5.3809115547953486</v>
          </cell>
          <cell r="O147">
            <v>5.3804456425717921</v>
          </cell>
          <cell r="P147">
            <v>5.3802273223783468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1.541770243549913E-6</v>
          </cell>
          <cell r="I148">
            <v>3.7595927552422465E-5</v>
          </cell>
          <cell r="J148">
            <v>2.4598873400326848E-5</v>
          </cell>
          <cell r="K148">
            <v>1.7913191808381172E-5</v>
          </cell>
          <cell r="L148">
            <v>3.7883323231651795E-5</v>
          </cell>
          <cell r="M148">
            <v>8.6115261148135707E-5</v>
          </cell>
          <cell r="N148">
            <v>9.0336036204481318E-5</v>
          </cell>
          <cell r="O148">
            <v>9.5263695840699662E-5</v>
          </cell>
          <cell r="P148">
            <v>3.6361268635155727E-4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6.1506684015821898E-6</v>
          </cell>
          <cell r="I149">
            <v>1.8995119867505272</v>
          </cell>
          <cell r="J149">
            <v>2.0933109967755157</v>
          </cell>
          <cell r="K149">
            <v>2.2871207771416282</v>
          </cell>
          <cell r="L149">
            <v>2.7703813400333037</v>
          </cell>
          <cell r="M149">
            <v>2.0989671388999618</v>
          </cell>
          <cell r="N149">
            <v>3.2102364897061064</v>
          </cell>
          <cell r="O149">
            <v>3.5583623914784646</v>
          </cell>
          <cell r="P149">
            <v>5.709571743197511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1.2498093580353775E-6</v>
          </cell>
          <cell r="I150">
            <v>4.9795315891720524E-6</v>
          </cell>
          <cell r="J150">
            <v>8.9304576035553689E-6</v>
          </cell>
          <cell r="K150">
            <v>7.8964814672482725E-6</v>
          </cell>
          <cell r="L150">
            <v>1.4888598731602775E-5</v>
          </cell>
          <cell r="M150">
            <v>1.3120818767871873E-5</v>
          </cell>
          <cell r="N150">
            <v>2.139145342886642E-5</v>
          </cell>
          <cell r="O150">
            <v>1.9598814077479179E-5</v>
          </cell>
          <cell r="P150">
            <v>4.5358183685831778E-5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1.5226225352866694E-6</v>
          </cell>
          <cell r="I151">
            <v>3.0127529218568045E-5</v>
          </cell>
          <cell r="J151">
            <v>1.9076138082804937E-5</v>
          </cell>
          <cell r="K151">
            <v>8.9135899496868509E-6</v>
          </cell>
          <cell r="L151">
            <v>2.9914408571132444E-5</v>
          </cell>
          <cell r="M151">
            <v>4.4792392317131575E-5</v>
          </cell>
          <cell r="N151">
            <v>5.6038646909166102E-5</v>
          </cell>
          <cell r="O151">
            <v>5.0070350223491409E-5</v>
          </cell>
          <cell r="P151">
            <v>1.4522606121717465E-4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1.8364662647102356E-6</v>
          </cell>
          <cell r="I152">
            <v>1.8994392837621668</v>
          </cell>
          <cell r="J152">
            <v>2.09325839130643</v>
          </cell>
          <cell r="K152">
            <v>2.2870860538784035</v>
          </cell>
          <cell r="L152">
            <v>2.7702986537027656</v>
          </cell>
          <cell r="M152">
            <v>2.0988231104277322</v>
          </cell>
          <cell r="N152">
            <v>3.2100687235695626</v>
          </cell>
          <cell r="O152">
            <v>3.5581974586183263</v>
          </cell>
          <cell r="P152">
            <v>5.7090175462662538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4.0588208632015715E-5</v>
          </cell>
          <cell r="M153">
            <v>2.64497044780319E-5</v>
          </cell>
          <cell r="N153">
            <v>4.7568859828418584E-5</v>
          </cell>
          <cell r="O153">
            <v>3.6275762301482782E-5</v>
          </cell>
          <cell r="P153">
            <v>6.2059693378970637E-5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1.4147402288440205E-6</v>
          </cell>
          <cell r="I154">
            <v>3.4666442211696307E-5</v>
          </cell>
          <cell r="J154">
            <v>2.4319549224415684E-5</v>
          </cell>
          <cell r="K154">
            <v>1.8300854724343844E-5</v>
          </cell>
          <cell r="L154">
            <v>3.7031771975779584E-5</v>
          </cell>
          <cell r="M154">
            <v>8.4978070159934027E-5</v>
          </cell>
          <cell r="N154">
            <v>8.8379940979874818E-5</v>
          </cell>
          <cell r="O154">
            <v>9.3992806888011041E-5</v>
          </cell>
          <cell r="P154">
            <v>3.5883809279369248E-4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6.0950092744938791E-6</v>
          </cell>
          <cell r="I155">
            <v>1.8805148793885533</v>
          </cell>
          <cell r="J155">
            <v>2.0723760946844068</v>
          </cell>
          <cell r="K155">
            <v>2.2642491345444902</v>
          </cell>
          <cell r="L155">
            <v>2.7426826240394182</v>
          </cell>
          <cell r="M155">
            <v>2.0779783180740794</v>
          </cell>
          <cell r="N155">
            <v>3.1781353410782054</v>
          </cell>
          <cell r="O155">
            <v>3.5227722833833277</v>
          </cell>
          <cell r="P155">
            <v>5.652475925002407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1.8670924790601239E-6</v>
          </cell>
          <cell r="I156">
            <v>1.8804309020723577</v>
          </cell>
          <cell r="J156">
            <v>2.0723142295426964</v>
          </cell>
          <cell r="K156">
            <v>2.1290980734363694</v>
          </cell>
          <cell r="L156">
            <v>2.7425728077406117</v>
          </cell>
          <cell r="M156">
            <v>2.0744574521172585</v>
          </cell>
          <cell r="N156">
            <v>3.1778780567732152</v>
          </cell>
          <cell r="O156">
            <v>3.5209005099192696</v>
          </cell>
          <cell r="P156">
            <v>3.2353529223825457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1.3966257432969945E-6</v>
          </cell>
          <cell r="I157">
            <v>2.9263374109094253E-5</v>
          </cell>
          <cell r="J157">
            <v>1.9984171534753982E-5</v>
          </cell>
          <cell r="K157">
            <v>0.1351083046300452</v>
          </cell>
          <cell r="L157">
            <v>3.5479658428577147E-5</v>
          </cell>
          <cell r="M157">
            <v>4.4561173923404896E-5</v>
          </cell>
          <cell r="N157">
            <v>5.6785685906300689E-5</v>
          </cell>
          <cell r="O157">
            <v>5.0724792517229899E-5</v>
          </cell>
          <cell r="P157">
            <v>1.4447865477080135E-4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1.4165508232927311E-6</v>
          </cell>
          <cell r="I158">
            <v>2.004749987529259E-5</v>
          </cell>
          <cell r="J158">
            <v>1.756142094923605E-5</v>
          </cell>
          <cell r="K158">
            <v>2.4455623353827935E-5</v>
          </cell>
          <cell r="L158">
            <v>3.7304868401425958E-5</v>
          </cell>
          <cell r="M158">
            <v>3.3913267127385072E-3</v>
          </cell>
          <cell r="N158">
            <v>1.1211867810407216E-4</v>
          </cell>
          <cell r="O158">
            <v>1.7270558646512496E-3</v>
          </cell>
          <cell r="P158">
            <v>2.4166196858723041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0.35593646453295053</v>
          </cell>
          <cell r="K159">
            <v>1.1877018132389028</v>
          </cell>
          <cell r="M159">
            <v>3.4351091911575827E-5</v>
          </cell>
          <cell r="N159">
            <v>5.9816359642146695E-5</v>
          </cell>
          <cell r="O159">
            <v>7.3592316680406625E-6</v>
          </cell>
          <cell r="P159">
            <v>7.3102573328846327E-6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H160">
            <v>4.5234751516394934E-4</v>
          </cell>
          <cell r="I160">
            <v>0.64822638131162169</v>
          </cell>
          <cell r="J160">
            <v>1.0847937611625861E-2</v>
          </cell>
          <cell r="K160">
            <v>1.5479949803553914E-2</v>
          </cell>
          <cell r="L160">
            <v>9.5930283607423568E-5</v>
          </cell>
          <cell r="M160">
            <v>2.1849855802106593E-5</v>
          </cell>
          <cell r="N160">
            <v>7.003458169288505E-5</v>
          </cell>
          <cell r="O160">
            <v>2.6060460299736343E-5</v>
          </cell>
          <cell r="P160">
            <v>1.5554822569994214E-4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2.4066658465100536E-3</v>
          </cell>
          <cell r="K161">
            <v>2.9335343310715814E-3</v>
          </cell>
          <cell r="L161">
            <v>5.9974501154282343E-3</v>
          </cell>
          <cell r="M161">
            <v>4.131153920404528E-3</v>
          </cell>
          <cell r="N161">
            <v>2.2159053152307141E-3</v>
          </cell>
          <cell r="O161">
            <v>2.1951794076407716E-3</v>
          </cell>
          <cell r="P161">
            <v>4.0776056629916509E-3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1.2886950167190236</v>
          </cell>
          <cell r="M162">
            <v>4.9485895943920672</v>
          </cell>
          <cell r="N162">
            <v>5.5888414480146</v>
          </cell>
          <cell r="O162">
            <v>8.1464801149586688</v>
          </cell>
          <cell r="P162">
            <v>8.1462697466079792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4.3406656759280895E-5</v>
          </cell>
          <cell r="M163">
            <v>5.5488960210704034E-5</v>
          </cell>
          <cell r="N163">
            <v>6.2457516226629669E-5</v>
          </cell>
          <cell r="O163">
            <v>8.3435246555041266E-5</v>
          </cell>
          <cell r="P163">
            <v>6.8753479701019518E-5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5.1265080258274653E-3</v>
          </cell>
          <cell r="F164">
            <v>1.7852129015744012E-2</v>
          </cell>
          <cell r="G164">
            <v>1.7853713564370433E-2</v>
          </cell>
          <cell r="H164">
            <v>0.27887708343023931</v>
          </cell>
          <cell r="I164">
            <v>11.994877288133898</v>
          </cell>
          <cell r="J164">
            <v>10.262133006200708</v>
          </cell>
          <cell r="K164">
            <v>11.759188627784418</v>
          </cell>
          <cell r="L164">
            <v>21.47168807516632</v>
          </cell>
          <cell r="M164">
            <v>21.473554336267664</v>
          </cell>
          <cell r="N164">
            <v>21.475477694169182</v>
          </cell>
          <cell r="O164">
            <v>21.475498816896398</v>
          </cell>
          <cell r="P164">
            <v>21.473634009723103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4.3267910204562002E-8</v>
          </cell>
          <cell r="I165">
            <v>4.6554931790979812E-5</v>
          </cell>
          <cell r="J165">
            <v>9.4808892099130198</v>
          </cell>
          <cell r="K165">
            <v>9.756550372751839</v>
          </cell>
          <cell r="L165">
            <v>10.768331158281683</v>
          </cell>
          <cell r="M165">
            <v>10.76832947906319</v>
          </cell>
          <cell r="N165">
            <v>10.768329613395577</v>
          </cell>
          <cell r="O165">
            <v>10.768329439125637</v>
          </cell>
          <cell r="P165">
            <v>10.768330969936651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1.541770243549913E-6</v>
          </cell>
          <cell r="I166">
            <v>3.7595927552422465E-5</v>
          </cell>
          <cell r="J166">
            <v>2.4598873400326848E-5</v>
          </cell>
          <cell r="K166">
            <v>1.7913191808381172E-5</v>
          </cell>
          <cell r="L166">
            <v>3.7883323231651795E-5</v>
          </cell>
          <cell r="M166">
            <v>8.6115261148135707E-5</v>
          </cell>
          <cell r="N166">
            <v>9.0336036204481318E-5</v>
          </cell>
          <cell r="O166">
            <v>9.5263695840699662E-5</v>
          </cell>
          <cell r="P166">
            <v>3.6361268635155727E-4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6.1506684015821898E-6</v>
          </cell>
          <cell r="I167">
            <v>1.8995119867505272</v>
          </cell>
          <cell r="J167">
            <v>2.0933109967755157</v>
          </cell>
          <cell r="K167">
            <v>2.2871207771416282</v>
          </cell>
          <cell r="L167">
            <v>2.7703813400333037</v>
          </cell>
          <cell r="M167">
            <v>2.0989671388999618</v>
          </cell>
          <cell r="N167">
            <v>3.2102364897061064</v>
          </cell>
          <cell r="O167">
            <v>3.5583623914784646</v>
          </cell>
          <cell r="P167">
            <v>5.709571743197511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1.2498093580353775E-6</v>
          </cell>
          <cell r="I168">
            <v>4.9795315891720524E-6</v>
          </cell>
          <cell r="J168">
            <v>8.9304576035553689E-6</v>
          </cell>
          <cell r="K168">
            <v>7.8964814672482725E-6</v>
          </cell>
          <cell r="L168">
            <v>1.4888598731602775E-5</v>
          </cell>
          <cell r="M168">
            <v>1.3120818767871873E-5</v>
          </cell>
          <cell r="N168">
            <v>2.139145342886642E-5</v>
          </cell>
          <cell r="O168">
            <v>1.9598814077479179E-5</v>
          </cell>
          <cell r="P168">
            <v>4.5358183685831778E-5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1.5226225352866694E-6</v>
          </cell>
          <cell r="I169">
            <v>3.0127529218568045E-5</v>
          </cell>
          <cell r="J169">
            <v>1.9076138082804937E-5</v>
          </cell>
          <cell r="K169">
            <v>8.9135899496868509E-6</v>
          </cell>
          <cell r="L169">
            <v>2.9914408571132444E-5</v>
          </cell>
          <cell r="M169">
            <v>4.4792392317131575E-5</v>
          </cell>
          <cell r="N169">
            <v>5.6038646909166102E-5</v>
          </cell>
          <cell r="O169">
            <v>5.0070350223491409E-5</v>
          </cell>
          <cell r="P169">
            <v>1.4522606121717465E-4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1.8364662647102356E-6</v>
          </cell>
          <cell r="I170">
            <v>1.8994392837621668</v>
          </cell>
          <cell r="J170">
            <v>2.09325839130643</v>
          </cell>
          <cell r="K170">
            <v>2.2870860538784035</v>
          </cell>
          <cell r="L170">
            <v>2.7702986537027656</v>
          </cell>
          <cell r="M170">
            <v>2.0988231104277322</v>
          </cell>
          <cell r="N170">
            <v>3.2100687235695626</v>
          </cell>
          <cell r="O170">
            <v>3.5581974586183263</v>
          </cell>
          <cell r="P170">
            <v>5.7090175462662538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4.081657906776557E-2</v>
          </cell>
          <cell r="K171">
            <v>4.9427633474521233</v>
          </cell>
          <cell r="L171">
            <v>18.784746900270537</v>
          </cell>
          <cell r="M171">
            <v>16.484357294659493</v>
          </cell>
          <cell r="N171">
            <v>15.597691441783594</v>
          </cell>
          <cell r="O171">
            <v>15.721941009872149</v>
          </cell>
          <cell r="P171">
            <v>15.794726887040158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L172">
            <v>4.5888683740059428E-5</v>
          </cell>
          <cell r="M172">
            <v>5.1449023410029736E-2</v>
          </cell>
          <cell r="N172">
            <v>5.355493658699708E-2</v>
          </cell>
          <cell r="O172">
            <v>5.616380680412144E-2</v>
          </cell>
          <cell r="P172">
            <v>5.4190031271949594E-2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2.5600110712084029E-3</v>
          </cell>
          <cell r="G173">
            <v>2.5740777759281886E-3</v>
          </cell>
          <cell r="H173">
            <v>8.2944133694983426E-5</v>
          </cell>
          <cell r="I173">
            <v>4.9256848557011059E-5</v>
          </cell>
          <cell r="J173">
            <v>6.7264384868792609E-5</v>
          </cell>
          <cell r="K173">
            <v>2.6773910620120581E-5</v>
          </cell>
          <cell r="L173">
            <v>9.457699028313389E-6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4.2374607514300973</v>
          </cell>
          <cell r="K174">
            <v>2.8467792624300414</v>
          </cell>
          <cell r="L174">
            <v>0.3798458171245897</v>
          </cell>
          <cell r="M174">
            <v>0.31499142634403121</v>
          </cell>
          <cell r="N174">
            <v>0.46779948479624972</v>
          </cell>
          <cell r="O174">
            <v>0.31706191872583239</v>
          </cell>
          <cell r="P174">
            <v>0.30348389460620878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0.19910931399749421</v>
          </cell>
          <cell r="I175">
            <v>6.7349372091128498E-2</v>
          </cell>
          <cell r="J175">
            <v>0.12933465513182094</v>
          </cell>
          <cell r="K175">
            <v>7.1172633624941528E-2</v>
          </cell>
          <cell r="L175">
            <v>8.0424672770481279E-2</v>
          </cell>
          <cell r="M175">
            <v>0.12980118538740998</v>
          </cell>
          <cell r="N175">
            <v>0.13203162012554881</v>
          </cell>
          <cell r="O175">
            <v>0.12590628930640499</v>
          </cell>
          <cell r="P175">
            <v>0.15726765099850595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7.9507645765615434E-2</v>
          </cell>
          <cell r="I176">
            <v>0.14950272136465731</v>
          </cell>
          <cell r="J176">
            <v>0.36796249085311</v>
          </cell>
          <cell r="K176">
            <v>0.23285873782363803</v>
          </cell>
          <cell r="L176">
            <v>0.18738853791501531</v>
          </cell>
          <cell r="M176">
            <v>0.21823724146118825</v>
          </cell>
          <cell r="N176">
            <v>0.23149943225941022</v>
          </cell>
          <cell r="O176">
            <v>0.21575430074765006</v>
          </cell>
          <cell r="P176">
            <v>0.26637109698478917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I177">
            <v>0.37818017692875838</v>
          </cell>
          <cell r="J177">
            <v>0.22498099558812912</v>
          </cell>
          <cell r="K177">
            <v>0.16521792924735762</v>
          </cell>
          <cell r="L177">
            <v>9.6808534382306535E-2</v>
          </cell>
          <cell r="M177">
            <v>8.8374946998124509E-2</v>
          </cell>
          <cell r="N177">
            <v>8.5192963639794603E-2</v>
          </cell>
          <cell r="O177">
            <v>8.5629291222654072E-2</v>
          </cell>
          <cell r="P177">
            <v>3.8091228066669119E-2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3.2245807345754121</v>
          </cell>
          <cell r="K178">
            <v>2.5438320973958151</v>
          </cell>
          <cell r="L178">
            <v>0.59424467704838158</v>
          </cell>
          <cell r="M178">
            <v>1.1062709195986002</v>
          </cell>
          <cell r="N178">
            <v>0.77014600217965878</v>
          </cell>
          <cell r="O178">
            <v>0.32657753227391451</v>
          </cell>
          <cell r="P178">
            <v>0.22406269316100527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1.4147402288440207E-6</v>
          </cell>
          <cell r="I179">
            <v>3.4666442211696307E-5</v>
          </cell>
          <cell r="J179">
            <v>2.4319549224415684E-5</v>
          </cell>
          <cell r="K179">
            <v>1.8300854724343867E-5</v>
          </cell>
          <cell r="L179">
            <v>3.7031771975779584E-5</v>
          </cell>
          <cell r="M179">
            <v>8.4978070159934027E-5</v>
          </cell>
          <cell r="N179">
            <v>8.8379940979874818E-5</v>
          </cell>
          <cell r="O179">
            <v>9.3992806888011041E-5</v>
          </cell>
          <cell r="P179">
            <v>3.5883809279369248E-4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6.0950092744938791E-6</v>
          </cell>
          <cell r="I180">
            <v>1.8805148793885549</v>
          </cell>
          <cell r="J180">
            <v>2.0723760946844068</v>
          </cell>
          <cell r="K180">
            <v>2.2642491345444902</v>
          </cell>
          <cell r="L180">
            <v>2.7426826240394204</v>
          </cell>
          <cell r="M180">
            <v>2.0779783180740794</v>
          </cell>
          <cell r="N180">
            <v>3.1781353410782054</v>
          </cell>
          <cell r="O180">
            <v>3.5227722833833277</v>
          </cell>
          <cell r="P180">
            <v>5.6524759250024088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1.8670924790601239E-6</v>
          </cell>
          <cell r="I181">
            <v>1.8804309020723593</v>
          </cell>
          <cell r="J181">
            <v>2.0723142295426964</v>
          </cell>
          <cell r="K181">
            <v>2.1290980734363694</v>
          </cell>
          <cell r="L181">
            <v>2.742572807740614</v>
          </cell>
          <cell r="M181">
            <v>2.0744574521172585</v>
          </cell>
          <cell r="N181">
            <v>3.1778780567732152</v>
          </cell>
          <cell r="O181">
            <v>3.5209005099192696</v>
          </cell>
          <cell r="P181">
            <v>3.2353529223825479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1.3966257432969945E-6</v>
          </cell>
          <cell r="I182">
            <v>2.9263374109094253E-5</v>
          </cell>
          <cell r="J182">
            <v>1.9984171534753982E-5</v>
          </cell>
          <cell r="K182">
            <v>0.1351083046300452</v>
          </cell>
          <cell r="L182">
            <v>3.5479658428577147E-5</v>
          </cell>
          <cell r="M182">
            <v>4.4561173923404896E-5</v>
          </cell>
          <cell r="N182">
            <v>5.6785685906300723E-5</v>
          </cell>
          <cell r="O182">
            <v>5.0724792517230001E-5</v>
          </cell>
          <cell r="P182">
            <v>1.4447865477080135E-4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1.4165508232927311E-6</v>
          </cell>
          <cell r="I183">
            <v>2.004749987529259E-5</v>
          </cell>
          <cell r="J183">
            <v>1.756142094923605E-5</v>
          </cell>
          <cell r="K183">
            <v>2.4455623353827935E-5</v>
          </cell>
          <cell r="L183">
            <v>3.7304868401425958E-5</v>
          </cell>
          <cell r="M183">
            <v>3.3913267127385072E-3</v>
          </cell>
          <cell r="N183">
            <v>1.1211867810407216E-4</v>
          </cell>
          <cell r="O183">
            <v>1.7270558646512496E-3</v>
          </cell>
          <cell r="P183">
            <v>2.4166196858723041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47.156937001476784</v>
          </cell>
          <cell r="F184">
            <v>48.28301513722031</v>
          </cell>
          <cell r="G184">
            <v>51.629800247065106</v>
          </cell>
          <cell r="H184">
            <v>52.696822384974148</v>
          </cell>
          <cell r="I184">
            <v>50.102147887417722</v>
          </cell>
          <cell r="J184">
            <v>35.886531124325145</v>
          </cell>
          <cell r="K184">
            <v>23.595847126630101</v>
          </cell>
          <cell r="L184">
            <v>12.464467969616846</v>
          </cell>
          <cell r="M184">
            <v>10.505265022105291</v>
          </cell>
          <cell r="N184">
            <v>10.214715507919749</v>
          </cell>
          <cell r="O184">
            <v>10.296888526953081</v>
          </cell>
          <cell r="P184">
            <v>9.1613183176860709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10.979730824119677</v>
          </cell>
          <cell r="F185">
            <v>11.959172500370597</v>
          </cell>
          <cell r="G185">
            <v>9.8755343649323652</v>
          </cell>
          <cell r="H185">
            <v>8.3553305097845545</v>
          </cell>
          <cell r="I185">
            <v>9.5218660150931296</v>
          </cell>
          <cell r="J185">
            <v>8.7256793935882566</v>
          </cell>
          <cell r="K185">
            <v>8.9754569269426092</v>
          </cell>
          <cell r="L185">
            <v>19.893435621902498</v>
          </cell>
          <cell r="M185">
            <v>28.896408425465872</v>
          </cell>
          <cell r="N185">
            <v>28.580160003096815</v>
          </cell>
          <cell r="O185">
            <v>34.410024605326022</v>
          </cell>
          <cell r="P185">
            <v>34.409886713337045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H186">
            <v>7.5391252527324821E-4</v>
          </cell>
          <cell r="I186">
            <v>1.0803773021860379</v>
          </cell>
          <cell r="J186">
            <v>1.8079896019376419E-2</v>
          </cell>
          <cell r="K186">
            <v>2.5799916339256549E-2</v>
          </cell>
          <cell r="L186">
            <v>1.5988380601237261E-4</v>
          </cell>
          <cell r="M186">
            <v>3.6416426336844332E-5</v>
          </cell>
          <cell r="N186">
            <v>1.167243028214752E-4</v>
          </cell>
          <cell r="O186">
            <v>4.3434100499560582E-5</v>
          </cell>
          <cell r="P186">
            <v>2.5924704283323668E-4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5.2319348356424651E-5</v>
          </cell>
          <cell r="H187">
            <v>1.2483239663638683E-4</v>
          </cell>
          <cell r="I187">
            <v>2.6363179956615825E-4</v>
          </cell>
          <cell r="J187">
            <v>1.4309824461942742E-4</v>
          </cell>
          <cell r="K187">
            <v>1.5014812151130144E-4</v>
          </cell>
          <cell r="L187">
            <v>9.7578839961204398E-5</v>
          </cell>
          <cell r="M187">
            <v>6.4288235022079779E-5</v>
          </cell>
          <cell r="N187">
            <v>1.3852205729455967E-4</v>
          </cell>
          <cell r="O187">
            <v>1.1981594007123783E-4</v>
          </cell>
          <cell r="P187">
            <v>1.2323515001786583E-3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2.221887959860386</v>
          </cell>
          <cell r="M188">
            <v>8.5320510248139065</v>
          </cell>
          <cell r="N188">
            <v>9.6359335310596652</v>
          </cell>
          <cell r="O188">
            <v>14.045655370618393</v>
          </cell>
          <cell r="P188">
            <v>14.045292666565484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1.3795138985630472E-4</v>
          </cell>
          <cell r="K189">
            <v>1.7294400029385217E-4</v>
          </cell>
          <cell r="L189">
            <v>2.9280752054688117E-4</v>
          </cell>
          <cell r="M189">
            <v>3.2941652421414103E-4</v>
          </cell>
          <cell r="N189">
            <v>5.0624899437669161E-4</v>
          </cell>
          <cell r="O189">
            <v>5.2826867693046668E-4</v>
          </cell>
          <cell r="P189">
            <v>1.1447542766230914E-3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2.711643812458258</v>
          </cell>
          <cell r="F190">
            <v>3.4296338383816485</v>
          </cell>
          <cell r="H190">
            <v>1.1324822092282994E-3</v>
          </cell>
          <cell r="I190">
            <v>8.7747652716995783E-4</v>
          </cell>
          <cell r="J190">
            <v>5.3457594544458983E-4</v>
          </cell>
          <cell r="K190">
            <v>2.7967280849613751E-4</v>
          </cell>
          <cell r="L190">
            <v>1.7515054668886307E-4</v>
          </cell>
          <cell r="M190">
            <v>5.1221337841892621E-5</v>
          </cell>
          <cell r="N190">
            <v>2.913344714064381E-3</v>
          </cell>
          <cell r="O190">
            <v>6.9763286672553415E-5</v>
          </cell>
          <cell r="P190">
            <v>3.392647672283306E-4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3.5628069890454493E-5</v>
          </cell>
          <cell r="K191">
            <v>8.5227846120875718E-5</v>
          </cell>
          <cell r="L191">
            <v>1.8081404253198966E-4</v>
          </cell>
          <cell r="M191">
            <v>1.0344807918885472E-4</v>
          </cell>
          <cell r="N191">
            <v>1.2598961214291091E-3</v>
          </cell>
          <cell r="O191">
            <v>9.2548082308743218E-5</v>
          </cell>
          <cell r="P191">
            <v>5.6138363930702511E-4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7.1186047025995807</v>
          </cell>
          <cell r="F192">
            <v>8.2971991265285894</v>
          </cell>
          <cell r="G192">
            <v>7.7090755895020733</v>
          </cell>
          <cell r="H192">
            <v>8.0954241966739815</v>
          </cell>
          <cell r="I192">
            <v>8.4402615789348445</v>
          </cell>
          <cell r="J192">
            <v>8.7065325743883726</v>
          </cell>
          <cell r="K192">
            <v>8.9486448876822617</v>
          </cell>
          <cell r="L192">
            <v>9.1649550691184416</v>
          </cell>
          <cell r="M192">
            <v>9.1974703189476958</v>
          </cell>
          <cell r="N192">
            <v>9.3022290787319264</v>
          </cell>
          <cell r="O192">
            <v>9.3032685418617174</v>
          </cell>
          <cell r="P192">
            <v>9.3042013418998231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1.149482309061838</v>
          </cell>
          <cell r="F193">
            <v>0.23228721611200642</v>
          </cell>
          <cell r="G193">
            <v>2.1664552717564911</v>
          </cell>
          <cell r="H193">
            <v>0.25789508597943811</v>
          </cell>
          <cell r="I193">
            <v>8.602564551147464E-5</v>
          </cell>
          <cell r="J193">
            <v>6.1335051652484246E-5</v>
          </cell>
          <cell r="K193">
            <v>6.490853403656422E-5</v>
          </cell>
          <cell r="L193">
            <v>1.4406561036299021E-4</v>
          </cell>
          <cell r="M193">
            <v>5.4063079507960973E-5</v>
          </cell>
          <cell r="N193">
            <v>1.1063697601981714E-3</v>
          </cell>
          <cell r="O193">
            <v>5.6221349288889237E-5</v>
          </cell>
          <cell r="P193">
            <v>2.9920785534946688E-4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1.5425906836812739E-4</v>
          </cell>
          <cell r="K194">
            <v>2.591148041202255E-4</v>
          </cell>
          <cell r="L194">
            <v>8.5055422925575854</v>
          </cell>
          <cell r="M194">
            <v>11.166248228022164</v>
          </cell>
          <cell r="N194">
            <v>9.6359562873550466</v>
          </cell>
          <cell r="O194">
            <v>11.060191138295593</v>
          </cell>
          <cell r="P194">
            <v>11.056557680207955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0.49325564290099738</v>
          </cell>
          <cell r="K195">
            <v>0.3596941759715796</v>
          </cell>
          <cell r="M195">
            <v>6.080055186504173E-5</v>
          </cell>
          <cell r="N195">
            <v>9.1510264415760998E-5</v>
          </cell>
          <cell r="O195">
            <v>4.280408367604122E-5</v>
          </cell>
          <cell r="P195">
            <v>8.843001936435534E-5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2.0636523937569566</v>
          </cell>
          <cell r="F196">
            <v>1.8116724995910016</v>
          </cell>
          <cell r="G196">
            <v>3.2042796846709041</v>
          </cell>
          <cell r="H196">
            <v>3.0150772598810041</v>
          </cell>
          <cell r="I196">
            <v>3.2828725052604035</v>
          </cell>
          <cell r="J196">
            <v>3.282300023334547</v>
          </cell>
          <cell r="K196">
            <v>3.2823355834253998</v>
          </cell>
          <cell r="L196">
            <v>2.7165702170492296</v>
          </cell>
          <cell r="M196">
            <v>1.1973697468743869</v>
          </cell>
          <cell r="N196">
            <v>1.6906428180644868</v>
          </cell>
          <cell r="O196">
            <v>1.2241873183325094</v>
          </cell>
          <cell r="P196">
            <v>1.124937073598486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0.95162092032225365</v>
          </cell>
          <cell r="F197">
            <v>1.2035914505638368</v>
          </cell>
          <cell r="H197">
            <v>3.9743190357195994E-4</v>
          </cell>
          <cell r="I197">
            <v>3.0794052541497052E-4</v>
          </cell>
          <cell r="J197">
            <v>1.8760342005425182E-4</v>
          </cell>
          <cell r="K197">
            <v>9.8148028951092198E-5</v>
          </cell>
          <cell r="L197">
            <v>6.1467115876070566E-5</v>
          </cell>
          <cell r="M197">
            <v>1.797555284853225E-5</v>
          </cell>
          <cell r="N197">
            <v>1.0224055848620389E-3</v>
          </cell>
          <cell r="O197">
            <v>2.4482641401141753E-5</v>
          </cell>
          <cell r="P197">
            <v>1.1906115712522581E-4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5.4135486354843825E-5</v>
          </cell>
          <cell r="K198">
            <v>9.093342836294988E-5</v>
          </cell>
          <cell r="L198">
            <v>2.9849244753667592</v>
          </cell>
          <cell r="M198">
            <v>3.918669320239399</v>
          </cell>
          <cell r="N198">
            <v>3.381630562328493</v>
          </cell>
          <cell r="O198">
            <v>3.881449776555749</v>
          </cell>
          <cell r="P198">
            <v>3.8801746552756495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H199">
            <v>5.6525508947518019E-5</v>
          </cell>
          <cell r="I199">
            <v>0.26668802519899598</v>
          </cell>
          <cell r="J199">
            <v>0.26668815792465389</v>
          </cell>
          <cell r="K199">
            <v>0.26668834445913864</v>
          </cell>
          <cell r="L199">
            <v>0.26668865240678197</v>
          </cell>
          <cell r="M199">
            <v>0.26690705466534764</v>
          </cell>
          <cell r="N199">
            <v>0.26691561685789128</v>
          </cell>
          <cell r="O199">
            <v>0.26691752985753708</v>
          </cell>
          <cell r="P199">
            <v>0.26751247824561603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H200">
            <v>3.097318487139003E-5</v>
          </cell>
          <cell r="I200">
            <v>1.7861552188386381E-4</v>
          </cell>
          <cell r="J200">
            <v>1.1924409827008913E-4</v>
          </cell>
          <cell r="K200">
            <v>1.1644317287060667E-4</v>
          </cell>
          <cell r="L200">
            <v>0.95393766242265632</v>
          </cell>
          <cell r="M200">
            <v>0.94122559404389328</v>
          </cell>
          <cell r="N200">
            <v>0.94718865630732274</v>
          </cell>
          <cell r="O200">
            <v>0.94757598086719141</v>
          </cell>
          <cell r="P200">
            <v>0.9478547933574577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H201">
            <v>3.0983361471820139E-5</v>
          </cell>
          <cell r="I201">
            <v>1.785292306601732E-4</v>
          </cell>
          <cell r="J201">
            <v>8.5094510467808915E-5</v>
          </cell>
          <cell r="K201">
            <v>1.0104509040443806E-4</v>
          </cell>
          <cell r="L201">
            <v>2.5186922294226123E-3</v>
          </cell>
          <cell r="M201">
            <v>1.2545287790422164E-3</v>
          </cell>
          <cell r="N201">
            <v>8.6343514315446589E-4</v>
          </cell>
          <cell r="O201">
            <v>9.2463918684976526E-4</v>
          </cell>
          <cell r="P201">
            <v>8.8852264555737512E-4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3.0152733140792134</v>
          </cell>
          <cell r="F202">
            <v>3.0152639501548371</v>
          </cell>
          <cell r="G202">
            <v>3.2042820100603389</v>
          </cell>
          <cell r="H202">
            <v>3.0153582231104821</v>
          </cell>
          <cell r="I202">
            <v>3.0161377335521227</v>
          </cell>
          <cell r="J202">
            <v>3.0156526248568345</v>
          </cell>
          <cell r="K202">
            <v>3.015621742953329</v>
          </cell>
          <cell r="L202">
            <v>4.4784220038917297</v>
          </cell>
          <cell r="M202">
            <v>3.906674696523742</v>
          </cell>
          <cell r="N202">
            <v>3.8583362869193416</v>
          </cell>
          <cell r="O202">
            <v>3.8902482691119369</v>
          </cell>
          <cell r="P202">
            <v>3.7889790872397073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4.2472890199733428E-4</v>
          </cell>
          <cell r="K203">
            <v>4.4035364585714591E-4</v>
          </cell>
          <cell r="L203">
            <v>0.11807688271775987</v>
          </cell>
          <cell r="M203">
            <v>0.10020514148744283</v>
          </cell>
          <cell r="N203">
            <v>0.12120994622450706</v>
          </cell>
          <cell r="O203">
            <v>2.5535425196296337E-2</v>
          </cell>
          <cell r="P203">
            <v>3.5541060191868661E-3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5.6294118279442884</v>
          </cell>
          <cell r="F204">
            <v>5.7413546602691401</v>
          </cell>
          <cell r="G204">
            <v>5.7027245248513783</v>
          </cell>
          <cell r="H204">
            <v>5.8034098172917057</v>
          </cell>
          <cell r="I204">
            <v>5.7912388618694219</v>
          </cell>
          <cell r="J204">
            <v>8.4080560076940394</v>
          </cell>
          <cell r="K204">
            <v>9.2172666423864449</v>
          </cell>
          <cell r="L204">
            <v>9.8446958613887432</v>
          </cell>
          <cell r="M204">
            <v>10.60363198620762</v>
          </cell>
          <cell r="N204">
            <v>11.317973236034081</v>
          </cell>
          <cell r="O204">
            <v>11.40940426469154</v>
          </cell>
          <cell r="P204">
            <v>11.42795380587191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6.9754388241467433E-4</v>
          </cell>
          <cell r="I205">
            <v>2.134913707205178</v>
          </cell>
          <cell r="J205">
            <v>1.613531866655085E-4</v>
          </cell>
          <cell r="K205">
            <v>1.7665013524543631E-4</v>
          </cell>
          <cell r="L205">
            <v>4.0000229522132567E-6</v>
          </cell>
          <cell r="M205">
            <v>1.0457611101173726E-4</v>
          </cell>
          <cell r="N205">
            <v>6.8173909456428468E-4</v>
          </cell>
          <cell r="O205">
            <v>9.9860669635364638E-6</v>
          </cell>
          <cell r="P205">
            <v>1.1440590272844667E-5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1.3280004561854821</v>
          </cell>
          <cell r="F206">
            <v>4.0034419646519863</v>
          </cell>
          <cell r="G206">
            <v>4.3847640369823875</v>
          </cell>
          <cell r="H206">
            <v>4.3847643248688524</v>
          </cell>
          <cell r="I206">
            <v>4.3847646382007994</v>
          </cell>
          <cell r="J206">
            <v>4.3851813516905978</v>
          </cell>
          <cell r="K206">
            <v>5.8464434455607019</v>
          </cell>
          <cell r="L206">
            <v>6.4034706994115167</v>
          </cell>
          <cell r="M206">
            <v>6.4034702963737278</v>
          </cell>
          <cell r="N206">
            <v>6.5778095524082083</v>
          </cell>
          <cell r="O206">
            <v>6.5778106214654413</v>
          </cell>
          <cell r="P206">
            <v>6.5803982394530829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3.6088931975829197E-5</v>
          </cell>
          <cell r="K207">
            <v>4.2543954837931428E-5</v>
          </cell>
          <cell r="L207">
            <v>3.7340375898135646E-4</v>
          </cell>
          <cell r="M207">
            <v>2.8283331070643461E-4</v>
          </cell>
          <cell r="N207">
            <v>5.8390144027501865E-4</v>
          </cell>
          <cell r="O207">
            <v>5.761618367033165E-4</v>
          </cell>
          <cell r="P207">
            <v>2.6202472803143974E-4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3.8755072856610811E-5</v>
          </cell>
          <cell r="H208">
            <v>9.2468441952879061E-5</v>
          </cell>
          <cell r="I208">
            <v>1.952828144934506E-4</v>
          </cell>
          <cell r="J208">
            <v>1.0599869971809432E-4</v>
          </cell>
          <cell r="K208">
            <v>1.112208307491121E-4</v>
          </cell>
          <cell r="L208">
            <v>7.2280622193484755E-5</v>
          </cell>
          <cell r="M208">
            <v>4.7620914831170156E-5</v>
          </cell>
          <cell r="N208">
            <v>1.0260893132930337E-4</v>
          </cell>
          <cell r="O208">
            <v>8.8752548200916946E-5</v>
          </cell>
          <cell r="P208">
            <v>9.1285296309530145E-4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9.3298522041602845E-5</v>
          </cell>
          <cell r="K209">
            <v>1.1551297515921571E-4</v>
          </cell>
          <cell r="L209">
            <v>1.9615634110666387E-4</v>
          </cell>
          <cell r="M209">
            <v>2.2045398101476032E-4</v>
          </cell>
          <cell r="N209">
            <v>3.3863531086420271E-4</v>
          </cell>
          <cell r="O209">
            <v>3.5225440976733647E-4</v>
          </cell>
          <cell r="P209">
            <v>7.6363191490029915E-4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0.4367258819288507</v>
          </cell>
          <cell r="F210">
            <v>0.55206525305869125</v>
          </cell>
          <cell r="G210">
            <v>0.55206756279188496</v>
          </cell>
          <cell r="H210">
            <v>0.87419123632356599</v>
          </cell>
          <cell r="I210">
            <v>0.87419424756805364</v>
          </cell>
          <cell r="J210">
            <v>0.87419456136686691</v>
          </cell>
          <cell r="K210">
            <v>0.87419466488650377</v>
          </cell>
          <cell r="L210">
            <v>0.87419523098362772</v>
          </cell>
          <cell r="M210">
            <v>0.87419498109703553</v>
          </cell>
          <cell r="N210">
            <v>0.87419598413138422</v>
          </cell>
          <cell r="O210">
            <v>0.87419613120091355</v>
          </cell>
          <cell r="P210">
            <v>0.87419954902566543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1.1839500937333605</v>
          </cell>
          <cell r="F211">
            <v>1.1839497090041098</v>
          </cell>
          <cell r="G211">
            <v>1.1839498195272173</v>
          </cell>
          <cell r="H211">
            <v>1.1839496979860118</v>
          </cell>
          <cell r="I211">
            <v>1.1839499279971848</v>
          </cell>
          <cell r="J211">
            <v>1.1839500907127085</v>
          </cell>
          <cell r="K211">
            <v>1.1839486771025465</v>
          </cell>
          <cell r="L211">
            <v>1.1839490799949206</v>
          </cell>
          <cell r="M211">
            <v>1.18394789913899</v>
          </cell>
          <cell r="N211">
            <v>1.1839488541353196</v>
          </cell>
          <cell r="O211">
            <v>1.1839517203824761</v>
          </cell>
          <cell r="P211">
            <v>1.3164460339578652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1.289070692817823</v>
          </cell>
          <cell r="F212">
            <v>3.423678161874117</v>
          </cell>
          <cell r="G212">
            <v>3.0058599388515188</v>
          </cell>
          <cell r="H212">
            <v>3.0058599154316399</v>
          </cell>
          <cell r="I212">
            <v>3.0058623433955352</v>
          </cell>
          <cell r="J212">
            <v>3.6917267826454792</v>
          </cell>
          <cell r="K212">
            <v>6.1642806832224943</v>
          </cell>
          <cell r="L212">
            <v>7.2518658941278238</v>
          </cell>
          <cell r="M212">
            <v>9.5648329116407496</v>
          </cell>
          <cell r="N212">
            <v>10.098601153686449</v>
          </cell>
          <cell r="O212">
            <v>10.098618130205859</v>
          </cell>
          <cell r="P212">
            <v>10.098667194997855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4.0476713100298731</v>
          </cell>
          <cell r="F213">
            <v>4.5851615399802945</v>
          </cell>
          <cell r="G213">
            <v>5.3456136646516921</v>
          </cell>
          <cell r="H213">
            <v>5.6414513571421763</v>
          </cell>
          <cell r="I213">
            <v>8.5224984641720649</v>
          </cell>
          <cell r="J213">
            <v>9.342024780642781</v>
          </cell>
          <cell r="K213">
            <v>9.3420238411482028</v>
          </cell>
          <cell r="L213">
            <v>9.3420268694998807</v>
          </cell>
          <cell r="M213">
            <v>9.359130537841077</v>
          </cell>
          <cell r="N213">
            <v>9.3591328956384459</v>
          </cell>
          <cell r="O213">
            <v>9.8194113149721876</v>
          </cell>
          <cell r="P213">
            <v>9.8194463752033201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5.3031290294556301</v>
          </cell>
          <cell r="I214">
            <v>18.5224821575625</v>
          </cell>
          <cell r="J214">
            <v>38.626175333802003</v>
          </cell>
          <cell r="K214">
            <v>68.679006895979697</v>
          </cell>
          <cell r="L214">
            <v>93.873178177915094</v>
          </cell>
          <cell r="M214">
            <v>93.873179417326298</v>
          </cell>
          <cell r="N214">
            <v>94.9289325173294</v>
          </cell>
          <cell r="O214">
            <v>96.637237157674207</v>
          </cell>
          <cell r="P214">
            <v>98.328895341325804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1.1839500937333605</v>
          </cell>
          <cell r="F215">
            <v>1.1839497090041098</v>
          </cell>
          <cell r="G215">
            <v>1.1839498195272173</v>
          </cell>
          <cell r="H215">
            <v>1.1839496979860118</v>
          </cell>
          <cell r="I215">
            <v>1.1839499279971848</v>
          </cell>
          <cell r="J215">
            <v>1.1839500907127085</v>
          </cell>
          <cell r="K215">
            <v>1.1839486771025465</v>
          </cell>
          <cell r="L215">
            <v>1.1839490799949206</v>
          </cell>
          <cell r="M215">
            <v>1.18394789913899</v>
          </cell>
          <cell r="N215">
            <v>1.1839488541353196</v>
          </cell>
          <cell r="O215">
            <v>1.1839517203824761</v>
          </cell>
          <cell r="P215">
            <v>1.3164460339578652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5.9796279501836453</v>
          </cell>
          <cell r="F216">
            <v>6.9696472662840074</v>
          </cell>
          <cell r="G216">
            <v>6.4756234951817433</v>
          </cell>
          <cell r="H216">
            <v>6.800156325206145</v>
          </cell>
          <cell r="I216">
            <v>7.0898197263052767</v>
          </cell>
          <cell r="J216">
            <v>7.3134873624862387</v>
          </cell>
          <cell r="K216">
            <v>7.5168617056531035</v>
          </cell>
          <cell r="L216">
            <v>7.6985622580594937</v>
          </cell>
          <cell r="M216">
            <v>7.7258750679160597</v>
          </cell>
          <cell r="N216">
            <v>7.8138724261348314</v>
          </cell>
          <cell r="O216">
            <v>7.8147455751638439</v>
          </cell>
          <cell r="P216">
            <v>7.8155291271958518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30.256634213559735</v>
          </cell>
          <cell r="F217">
            <v>26.40127422883425</v>
          </cell>
          <cell r="G217">
            <v>18.898164071462855</v>
          </cell>
          <cell r="H217">
            <v>15.77437079912457</v>
          </cell>
          <cell r="I217">
            <v>8.8741413504446722</v>
          </cell>
          <cell r="J217">
            <v>5.9880160890562708</v>
          </cell>
          <cell r="K217">
            <v>3.3776340788854089</v>
          </cell>
          <cell r="L217">
            <v>0.93800579875853407</v>
          </cell>
          <cell r="M217">
            <v>0.92554318474012531</v>
          </cell>
          <cell r="N217">
            <v>0.93144190530933357</v>
          </cell>
          <cell r="O217">
            <v>0.93175687968878007</v>
          </cell>
          <cell r="P217">
            <v>0.93203110988500304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4.0383192045666378</v>
          </cell>
          <cell r="F218">
            <v>4.2902811108014758</v>
          </cell>
          <cell r="G218">
            <v>2.897691548777555</v>
          </cell>
          <cell r="H218">
            <v>2.5703942592127209</v>
          </cell>
          <cell r="I218">
            <v>1.5436917640188921</v>
          </cell>
          <cell r="J218">
            <v>0.51730692626238839</v>
          </cell>
          <cell r="K218">
            <v>0.29907517075201501</v>
          </cell>
          <cell r="L218">
            <v>1.1002253997431255</v>
          </cell>
          <cell r="M218">
            <v>1.0304339204906943</v>
          </cell>
          <cell r="N218">
            <v>0.9141127309916568</v>
          </cell>
          <cell r="O218">
            <v>0.9153455071733495</v>
          </cell>
          <cell r="P218">
            <v>0.88206531665822818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1.7046923392561953E-5</v>
          </cell>
          <cell r="K219">
            <v>4.0778873742045791E-5</v>
          </cell>
          <cell r="L219">
            <v>8.6513895948320461E-5</v>
          </cell>
          <cell r="M219">
            <v>4.9496688607107562E-5</v>
          </cell>
          <cell r="N219">
            <v>6.0282111073163081E-4</v>
          </cell>
          <cell r="O219">
            <v>4.4281379095092474E-5</v>
          </cell>
          <cell r="P219">
            <v>2.6860461210862418E-4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0.54999153543628609</v>
          </cell>
          <cell r="F220">
            <v>0.11114220866603162</v>
          </cell>
          <cell r="G220">
            <v>1.0365814697399487</v>
          </cell>
          <cell r="H220">
            <v>0.12339477798059253</v>
          </cell>
          <cell r="I220">
            <v>4.1160595938504665E-5</v>
          </cell>
          <cell r="J220">
            <v>2.9346914666260409E-5</v>
          </cell>
          <cell r="K220">
            <v>3.1056714850030707E-5</v>
          </cell>
          <cell r="L220">
            <v>6.8930914049277544E-5</v>
          </cell>
          <cell r="M220">
            <v>2.5867502156919157E-5</v>
          </cell>
          <cell r="N220">
            <v>5.2936352162591871E-4</v>
          </cell>
          <cell r="O220">
            <v>2.6900167123870454E-5</v>
          </cell>
          <cell r="P220">
            <v>1.4316165327725686E-4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4.5883107400029255</v>
          </cell>
          <cell r="F221">
            <v>4.4014233194675096</v>
          </cell>
          <cell r="G221">
            <v>3.9342730185175028</v>
          </cell>
          <cell r="H221">
            <v>2.6937890371933149</v>
          </cell>
          <cell r="I221">
            <v>1.543732924614831</v>
          </cell>
          <cell r="J221">
            <v>0.51735335618211065</v>
          </cell>
          <cell r="K221">
            <v>0.29914707648976302</v>
          </cell>
          <cell r="L221">
            <v>1.1003808445531236</v>
          </cell>
          <cell r="M221">
            <v>1.0305092846814585</v>
          </cell>
          <cell r="N221">
            <v>0.915244915624014</v>
          </cell>
          <cell r="O221">
            <v>0.91541668871956761</v>
          </cell>
          <cell r="P221">
            <v>0.8824770829236146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82.587976802212495</v>
          </cell>
          <cell r="F222">
            <v>79.224129916444596</v>
          </cell>
          <cell r="G222">
            <v>70.815770237497091</v>
          </cell>
          <cell r="H222">
            <v>48.486619647303513</v>
          </cell>
          <cell r="I222">
            <v>23.362196228107713</v>
          </cell>
          <cell r="J222">
            <v>9.3009524006451247</v>
          </cell>
          <cell r="K222">
            <v>5.373300464317067</v>
          </cell>
          <cell r="L222">
            <v>1.3461940266693597</v>
          </cell>
          <cell r="M222">
            <v>1.2450078218231366</v>
          </cell>
          <cell r="N222">
            <v>1.2338069222877119</v>
          </cell>
          <cell r="O222">
            <v>1.1206527484667801</v>
          </cell>
          <cell r="P222">
            <v>1.0788242639414798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60.231825324297319</v>
          </cell>
          <cell r="F223">
            <v>51.320003072104704</v>
          </cell>
          <cell r="G223">
            <v>50.846496247341491</v>
          </cell>
          <cell r="H223">
            <v>41.421604919148834</v>
          </cell>
          <cell r="I223">
            <v>13.280383469904137</v>
          </cell>
          <cell r="J223">
            <v>2.8577968077847216E-3</v>
          </cell>
          <cell r="K223">
            <v>2.6339627422153817E-3</v>
          </cell>
          <cell r="L223">
            <v>2.4778126262736669E-3</v>
          </cell>
          <cell r="M223">
            <v>1.269650228037646E-3</v>
          </cell>
          <cell r="N223">
            <v>9.1117960853638494E-4</v>
          </cell>
          <cell r="O223">
            <v>9.1673598393411052E-4</v>
          </cell>
          <cell r="P223">
            <v>8.8102668053981843E-4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1.7650408875264622E-7</v>
          </cell>
          <cell r="I224">
            <v>6.2491938375086112E-5</v>
          </cell>
          <cell r="J224">
            <v>12.356975183985684</v>
          </cell>
          <cell r="K224">
            <v>12.357493901715387</v>
          </cell>
          <cell r="L224">
            <v>13.264758756198175</v>
          </cell>
          <cell r="M224">
            <v>13.264756687685626</v>
          </cell>
          <cell r="N224">
            <v>13.26475685316035</v>
          </cell>
          <cell r="O224">
            <v>13.264756638489336</v>
          </cell>
          <cell r="P224">
            <v>13.26475852418902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5.9869807948750402E-8</v>
          </cell>
          <cell r="I225">
            <v>6.2491938375086112E-5</v>
          </cell>
          <cell r="J225">
            <v>12.356975183985684</v>
          </cell>
          <cell r="K225">
            <v>12.357493901715387</v>
          </cell>
          <cell r="L225">
            <v>13.264758756198175</v>
          </cell>
          <cell r="M225">
            <v>13.264756687685626</v>
          </cell>
          <cell r="N225">
            <v>13.26475685316035</v>
          </cell>
          <cell r="O225">
            <v>13.264756638489336</v>
          </cell>
          <cell r="P225">
            <v>13.26475852418902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1.289070692817823</v>
          </cell>
          <cell r="F226">
            <v>3.423678161874117</v>
          </cell>
          <cell r="G226">
            <v>3.0058599388515188</v>
          </cell>
          <cell r="H226">
            <v>3.0058599154316399</v>
          </cell>
          <cell r="I226">
            <v>3.0058623433955352</v>
          </cell>
          <cell r="J226">
            <v>3.6917267826454792</v>
          </cell>
          <cell r="K226">
            <v>6.1642806832224943</v>
          </cell>
          <cell r="L226">
            <v>7.2518658941278238</v>
          </cell>
          <cell r="M226">
            <v>9.5648329116407496</v>
          </cell>
          <cell r="N226">
            <v>10.098601153686449</v>
          </cell>
          <cell r="O226">
            <v>10.098618130205859</v>
          </cell>
          <cell r="P226">
            <v>10.098667194997855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1.289070692817823</v>
          </cell>
          <cell r="F227">
            <v>3.423678161874117</v>
          </cell>
          <cell r="G227">
            <v>3.0058599388515188</v>
          </cell>
          <cell r="H227">
            <v>3.0058599154316399</v>
          </cell>
          <cell r="I227">
            <v>3.0058623433955352</v>
          </cell>
          <cell r="J227">
            <v>3.6917267826454792</v>
          </cell>
          <cell r="K227">
            <v>6.1642806832224943</v>
          </cell>
          <cell r="L227">
            <v>7.2518658941278238</v>
          </cell>
          <cell r="M227">
            <v>9.5648329116407496</v>
          </cell>
          <cell r="N227">
            <v>10.098601153686449</v>
          </cell>
          <cell r="O227">
            <v>10.098618130205859</v>
          </cell>
          <cell r="P227">
            <v>10.098667194997855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0.19910958734953862</v>
          </cell>
          <cell r="I228">
            <v>6.7349588648262848E-2</v>
          </cell>
          <cell r="J228">
            <v>0.12933465513182202</v>
          </cell>
          <cell r="K228">
            <v>7.117302158669099E-2</v>
          </cell>
          <cell r="L228">
            <v>8.0425327006323113E-2</v>
          </cell>
          <cell r="M228">
            <v>0.1298013907338752</v>
          </cell>
          <cell r="N228">
            <v>0.13203162316956021</v>
          </cell>
          <cell r="O228">
            <v>0.12590639368074502</v>
          </cell>
          <cell r="P228">
            <v>0.15726944919694566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7.9507902668408514E-2</v>
          </cell>
          <cell r="I229">
            <v>0.14950273455893398</v>
          </cell>
          <cell r="J229">
            <v>0.36796249085315746</v>
          </cell>
          <cell r="K229">
            <v>0.23285970837445591</v>
          </cell>
          <cell r="L229">
            <v>0.18738921947710593</v>
          </cell>
          <cell r="M229">
            <v>0.21823731401507027</v>
          </cell>
          <cell r="N229">
            <v>0.23149943225939587</v>
          </cell>
          <cell r="O229">
            <v>0.21575433947776643</v>
          </cell>
          <cell r="P229">
            <v>0.26637225296950312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4.6506087427932944E-6</v>
          </cell>
          <cell r="H230">
            <v>1.109621303434549E-5</v>
          </cell>
          <cell r="I230">
            <v>2.3433937739214063E-5</v>
          </cell>
          <cell r="J230">
            <v>1.2719843966171313E-5</v>
          </cell>
          <cell r="K230">
            <v>1.3346499689893466E-5</v>
          </cell>
          <cell r="L230">
            <v>8.6736746632181649E-6</v>
          </cell>
          <cell r="M230">
            <v>5.7145097797404229E-6</v>
          </cell>
          <cell r="N230">
            <v>1.2313071759516417E-5</v>
          </cell>
          <cell r="O230">
            <v>1.0650305784110025E-5</v>
          </cell>
          <cell r="P230">
            <v>1.0954235557143631E-4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1.1524636074089962E-5</v>
          </cell>
          <cell r="K231">
            <v>1.4176832989517393E-5</v>
          </cell>
          <cell r="L231">
            <v>2.3938699532351516E-5</v>
          </cell>
          <cell r="M231">
            <v>2.680006401597703E-5</v>
          </cell>
          <cell r="N231">
            <v>4.1046024558560853E-5</v>
          </cell>
          <cell r="O231">
            <v>4.2570459231330135E-5</v>
          </cell>
          <cell r="P231">
            <v>9.2059617264591377E-5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0.37113215892567847</v>
          </cell>
          <cell r="F232">
            <v>0.46940066571989608</v>
          </cell>
          <cell r="H232">
            <v>1.5499844239306421E-4</v>
          </cell>
          <cell r="I232">
            <v>1.2009680491183827E-4</v>
          </cell>
          <cell r="J232">
            <v>7.3165333821158075E-5</v>
          </cell>
          <cell r="K232">
            <v>3.8277731290925947E-5</v>
          </cell>
          <cell r="L232">
            <v>2.3972175191667478E-5</v>
          </cell>
          <cell r="M232">
            <v>7.0104656109275651E-6</v>
          </cell>
          <cell r="N232">
            <v>3.9873817809619506E-4</v>
          </cell>
          <cell r="O232">
            <v>9.5482301464452643E-6</v>
          </cell>
          <cell r="P232">
            <v>4.643385127883801E-5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2.1112839678389079E-5</v>
          </cell>
          <cell r="K233">
            <v>3.5464037061550367E-5</v>
          </cell>
          <cell r="L233">
            <v>1.164120545393035</v>
          </cell>
          <cell r="M233">
            <v>1.5282810348933646</v>
          </cell>
          <cell r="N233">
            <v>1.3188359193081114</v>
          </cell>
          <cell r="O233">
            <v>1.5137654128567404</v>
          </cell>
          <cell r="P233">
            <v>1.5132681155575025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2.6777822233530114E-5</v>
          </cell>
          <cell r="K234">
            <v>1.3350574557941932E-4</v>
          </cell>
          <cell r="L234">
            <v>0.98159971398335166</v>
          </cell>
          <cell r="M234">
            <v>2.643676397810605</v>
          </cell>
          <cell r="N234">
            <v>10.935449473273005</v>
          </cell>
          <cell r="O234">
            <v>12.681926024480253</v>
          </cell>
          <cell r="P234">
            <v>17.521122189015991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3.3907053824249898E-4</v>
          </cell>
          <cell r="I235">
            <v>5.6788605407568889E-4</v>
          </cell>
          <cell r="J235">
            <v>5.527173494457372E-4</v>
          </cell>
          <cell r="K235">
            <v>5.1697869327627165E-4</v>
          </cell>
          <cell r="L235">
            <v>3.9310724345784372E-6</v>
          </cell>
          <cell r="M235">
            <v>6.7355992425470397E-5</v>
          </cell>
          <cell r="N235">
            <v>6.8513232906163119E-5</v>
          </cell>
          <cell r="O235">
            <v>7.9631373523669474E-6</v>
          </cell>
          <cell r="P235">
            <v>1.0792320726494326E-5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I236">
            <v>0.37818017680482369</v>
          </cell>
          <cell r="J236">
            <v>0.22498099558812229</v>
          </cell>
          <cell r="K236">
            <v>0.16521915480849422</v>
          </cell>
          <cell r="L236">
            <v>9.6808559684461185E-2</v>
          </cell>
          <cell r="M236">
            <v>8.8375116102091311E-2</v>
          </cell>
          <cell r="N236">
            <v>8.5193024099997045E-2</v>
          </cell>
          <cell r="O236">
            <v>8.5629757815352509E-2</v>
          </cell>
          <cell r="P236">
            <v>3.8093032819062837E-2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3.5129779722867439E-4</v>
          </cell>
          <cell r="K237">
            <v>2.7326775389220571E-4</v>
          </cell>
          <cell r="L237">
            <v>0.21846653389273427</v>
          </cell>
          <cell r="M237">
            <v>8.0117012847044727E-2</v>
          </cell>
          <cell r="N237">
            <v>7.9132312475345135E-2</v>
          </cell>
          <cell r="O237">
            <v>7.3134145964927608E-2</v>
          </cell>
          <cell r="P237">
            <v>7.0651968640341081E-2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0.34128004544609675</v>
          </cell>
          <cell r="I238">
            <v>1.2719937346515795</v>
          </cell>
          <cell r="J238">
            <v>10.799998236379277</v>
          </cell>
          <cell r="K238">
            <v>14.399982284785771</v>
          </cell>
          <cell r="L238">
            <v>17.999930175424453</v>
          </cell>
          <cell r="M238">
            <v>17.658649855490658</v>
          </cell>
          <cell r="N238">
            <v>16.727936120916755</v>
          </cell>
          <cell r="O238">
            <v>6.7409584320163987</v>
          </cell>
          <cell r="P238">
            <v>4.2681263269383853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1.7650408875264622E-7</v>
          </cell>
          <cell r="I239">
            <v>6.2491938375086112E-5</v>
          </cell>
          <cell r="J239">
            <v>12.356975183985684</v>
          </cell>
          <cell r="K239">
            <v>12.357493901715387</v>
          </cell>
          <cell r="L239">
            <v>13.264758756198175</v>
          </cell>
          <cell r="M239">
            <v>13.264756687685626</v>
          </cell>
          <cell r="N239">
            <v>13.26475685316035</v>
          </cell>
          <cell r="O239">
            <v>13.264756638489336</v>
          </cell>
          <cell r="P239">
            <v>13.26475852418902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1.6182853822038901E-5</v>
          </cell>
          <cell r="F240">
            <v>1.1087861401070799E-5</v>
          </cell>
          <cell r="G240">
            <v>7.2432052853157501E-6</v>
          </cell>
          <cell r="H240">
            <v>1.8369895526306501E-4</v>
          </cell>
          <cell r="I240">
            <v>4.7149107986380702E-4</v>
          </cell>
          <cell r="J240">
            <v>2.1225369533729201E-4</v>
          </cell>
          <cell r="K240">
            <v>2.0249309601873801E-4</v>
          </cell>
          <cell r="L240">
            <v>1.69077930642126</v>
          </cell>
          <cell r="M240">
            <v>1.50961945992656</v>
          </cell>
          <cell r="N240">
            <v>1.3478924464172499</v>
          </cell>
          <cell r="O240">
            <v>1.2036476054387899</v>
          </cell>
          <cell r="P240">
            <v>1.0747053667811399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5.3031290294556301</v>
          </cell>
          <cell r="I241">
            <v>18.5224821575625</v>
          </cell>
          <cell r="J241">
            <v>38.626175333802003</v>
          </cell>
          <cell r="K241">
            <v>68.679006895979697</v>
          </cell>
          <cell r="L241">
            <v>93.873178177915094</v>
          </cell>
          <cell r="M241">
            <v>93.873179417326298</v>
          </cell>
          <cell r="N241">
            <v>94.9289325173294</v>
          </cell>
          <cell r="O241">
            <v>96.637237157674207</v>
          </cell>
          <cell r="P241">
            <v>98.328895341325804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5.3031290294556301</v>
          </cell>
          <cell r="I242">
            <v>18.5224821575625</v>
          </cell>
          <cell r="J242">
            <v>38.626175333802003</v>
          </cell>
          <cell r="K242">
            <v>68.679006895979697</v>
          </cell>
          <cell r="L242">
            <v>93.873178177915094</v>
          </cell>
          <cell r="M242">
            <v>93.873179417326298</v>
          </cell>
          <cell r="N242">
            <v>94.9289325173294</v>
          </cell>
          <cell r="O242">
            <v>96.637237157674207</v>
          </cell>
          <cell r="P242">
            <v>98.328895341325804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0.97560783661888573</v>
          </cell>
          <cell r="F243">
            <v>0.29164647466777371</v>
          </cell>
          <cell r="G243">
            <v>1.7252286548936422</v>
          </cell>
          <cell r="H243">
            <v>0.5844184593647026</v>
          </cell>
          <cell r="I243">
            <v>15.940125168544739</v>
          </cell>
          <cell r="J243">
            <v>13.244697472065637</v>
          </cell>
          <cell r="K243">
            <v>14.835691491765534</v>
          </cell>
          <cell r="L243">
            <v>27.080469122579721</v>
          </cell>
          <cell r="M243">
            <v>27.37808375420569</v>
          </cell>
          <cell r="N243">
            <v>28.479280481206818</v>
          </cell>
          <cell r="O243">
            <v>28.792425173805356</v>
          </cell>
          <cell r="P243">
            <v>29.484346802209814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7.2286161529012754E-4</v>
          </cell>
          <cell r="K244">
            <v>8.753633888337703E-2</v>
          </cell>
          <cell r="L244">
            <v>0.33267786760379053</v>
          </cell>
          <cell r="M244">
            <v>0.29193796768841956</v>
          </cell>
          <cell r="N244">
            <v>0.27623511543398699</v>
          </cell>
          <cell r="O244">
            <v>0.2784355752848352</v>
          </cell>
          <cell r="P244">
            <v>0.27972461316948111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2.4066658465100536E-3</v>
          </cell>
          <cell r="K245">
            <v>2.9335343310715814E-3</v>
          </cell>
          <cell r="L245">
            <v>5.9974501154282343E-3</v>
          </cell>
          <cell r="M245">
            <v>4.131153920404528E-3</v>
          </cell>
          <cell r="N245">
            <v>2.2159053152307141E-3</v>
          </cell>
          <cell r="O245">
            <v>2.1951794076407716E-3</v>
          </cell>
          <cell r="P245">
            <v>4.0776056629916509E-3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7.483953322375855E-3</v>
          </cell>
          <cell r="F246">
            <v>2.5723528841129693E-2</v>
          </cell>
          <cell r="G246">
            <v>2.5234930833032437E-2</v>
          </cell>
          <cell r="H246">
            <v>0.38202340195923246</v>
          </cell>
          <cell r="I246">
            <v>15.940036263300877</v>
          </cell>
          <cell r="J246">
            <v>13.241461943484781</v>
          </cell>
          <cell r="K246">
            <v>14.745064110074516</v>
          </cell>
          <cell r="L246">
            <v>26.184985457519897</v>
          </cell>
          <cell r="M246">
            <v>26.187261385692288</v>
          </cell>
          <cell r="N246">
            <v>26.189606944108771</v>
          </cell>
          <cell r="O246">
            <v>26.189632703532158</v>
          </cell>
          <cell r="P246">
            <v>26.187358548442809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6.6137653962396653E-2</v>
          </cell>
          <cell r="F247">
            <v>8.3649605814186553E-2</v>
          </cell>
          <cell r="H247">
            <v>2.762151729825121E-5</v>
          </cell>
          <cell r="I247">
            <v>2.1401866516340422E-5</v>
          </cell>
          <cell r="J247">
            <v>1.3038437693770486E-5</v>
          </cell>
          <cell r="K247">
            <v>6.8212880121009116E-6</v>
          </cell>
          <cell r="L247">
            <v>4.2719645533869039E-6</v>
          </cell>
          <cell r="M247">
            <v>1.2493009229729899E-6</v>
          </cell>
          <cell r="N247">
            <v>7.1057188147911741E-5</v>
          </cell>
          <cell r="O247">
            <v>1.7015435773793513E-6</v>
          </cell>
          <cell r="P247">
            <v>8.2747504202031965E-6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3.5798539124380079E-5</v>
          </cell>
          <cell r="K248">
            <v>8.5635634858296212E-5</v>
          </cell>
          <cell r="L248">
            <v>1.8167918149147297E-4</v>
          </cell>
          <cell r="M248">
            <v>1.0394304607492589E-4</v>
          </cell>
          <cell r="N248">
            <v>1.2659243325364236E-3</v>
          </cell>
          <cell r="O248">
            <v>9.2990896099694111E-5</v>
          </cell>
          <cell r="P248">
            <v>5.6406968542811124E-4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0.90198611811550888</v>
          </cell>
          <cell r="F249">
            <v>0.18227322221229197</v>
          </cell>
          <cell r="G249">
            <v>1.6999936103735154</v>
          </cell>
          <cell r="H249">
            <v>0.20236743588817149</v>
          </cell>
          <cell r="I249">
            <v>6.7503377339147606E-5</v>
          </cell>
          <cell r="J249">
            <v>4.8128940052667074E-5</v>
          </cell>
          <cell r="K249">
            <v>5.0933012354050408E-5</v>
          </cell>
          <cell r="L249">
            <v>1.1304669904081516E-4</v>
          </cell>
          <cell r="M249">
            <v>4.2422703537347379E-5</v>
          </cell>
          <cell r="N249">
            <v>8.6815617546650745E-4</v>
          </cell>
          <cell r="O249">
            <v>4.4116274083147524E-5</v>
          </cell>
          <cell r="P249">
            <v>2.3478511137470131E-4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1.9807436302756716E-6</v>
          </cell>
          <cell r="K250">
            <v>2.286240350347997E-6</v>
          </cell>
          <cell r="L250">
            <v>0.17124088328208897</v>
          </cell>
          <cell r="M250">
            <v>0.38881738459173842</v>
          </cell>
          <cell r="N250">
            <v>1.5725454910721319</v>
          </cell>
          <cell r="O250">
            <v>1.8210386392786113</v>
          </cell>
          <cell r="P250">
            <v>2.5115592195242278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6.9873445602287741E-6</v>
          </cell>
          <cell r="K251">
            <v>1.1736907503703587E-5</v>
          </cell>
          <cell r="L251">
            <v>0.38526846621340999</v>
          </cell>
          <cell r="M251">
            <v>0.50578824726232874</v>
          </cell>
          <cell r="N251">
            <v>0.43647188758054245</v>
          </cell>
          <cell r="O251">
            <v>0.50098426758830206</v>
          </cell>
          <cell r="P251">
            <v>0.50081968586307879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4.0476713100298731</v>
          </cell>
          <cell r="F252">
            <v>4.5851615399802945</v>
          </cell>
          <cell r="G252">
            <v>5.3456136646516921</v>
          </cell>
          <cell r="H252">
            <v>5.6414513571421763</v>
          </cell>
          <cell r="I252">
            <v>8.5224984641720649</v>
          </cell>
          <cell r="J252">
            <v>9.342024780642781</v>
          </cell>
          <cell r="K252">
            <v>9.3420238411482028</v>
          </cell>
          <cell r="L252">
            <v>9.3420268694998807</v>
          </cell>
          <cell r="M252">
            <v>9.359130537841077</v>
          </cell>
          <cell r="N252">
            <v>9.3591328956384459</v>
          </cell>
          <cell r="O252">
            <v>9.8194113149721876</v>
          </cell>
          <cell r="P252">
            <v>9.8194463752033201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37.468038572644701</v>
          </cell>
          <cell r="F253">
            <v>29.905730950064246</v>
          </cell>
          <cell r="G253">
            <v>36.73936430318242</v>
          </cell>
          <cell r="H253">
            <v>25.402583313306859</v>
          </cell>
          <cell r="I253">
            <v>12.922291854864776</v>
          </cell>
          <cell r="J253">
            <v>10.277668228133191</v>
          </cell>
          <cell r="K253">
            <v>5.3268339810961587</v>
          </cell>
          <cell r="L253">
            <v>3.1210922005770221</v>
          </cell>
          <cell r="M253">
            <v>2.8493879289013386</v>
          </cell>
          <cell r="N253">
            <v>2.7512330195791996</v>
          </cell>
          <cell r="O253">
            <v>2.7614184389964542</v>
          </cell>
          <cell r="P253">
            <v>2.733368264644684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1.3769415319103735</v>
          </cell>
          <cell r="K254">
            <v>1.1156830499045152</v>
          </cell>
          <cell r="L254">
            <v>0.34466168590501983</v>
          </cell>
          <cell r="M254">
            <v>0.64157633962259519</v>
          </cell>
          <cell r="N254">
            <v>0.44659332513121774</v>
          </cell>
          <cell r="O254">
            <v>0.18937234570447972</v>
          </cell>
          <cell r="P254">
            <v>0.12986793313926573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9.6793715373053502</v>
          </cell>
          <cell r="F255">
            <v>9.8718492415713435</v>
          </cell>
          <cell r="G255">
            <v>9.8054274830158903</v>
          </cell>
          <cell r="H255">
            <v>9.9785486515604216</v>
          </cell>
          <cell r="I255">
            <v>9.9576215630657554</v>
          </cell>
          <cell r="J255">
            <v>14.45770867700729</v>
          </cell>
          <cell r="K255">
            <v>15.849064809896959</v>
          </cell>
          <cell r="L255">
            <v>17.096513747020623</v>
          </cell>
          <cell r="M255">
            <v>18.375780473158127</v>
          </cell>
          <cell r="N255">
            <v>19.634519647371928</v>
          </cell>
          <cell r="O255">
            <v>19.655031812274938</v>
          </cell>
          <cell r="P255">
            <v>19.655043493361873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0.34128004544609702</v>
          </cell>
          <cell r="I256">
            <v>1.2719937346515799</v>
          </cell>
          <cell r="J256">
            <v>10.799998236379301</v>
          </cell>
          <cell r="K256">
            <v>14.3999822847858</v>
          </cell>
          <cell r="L256">
            <v>17.999930175424399</v>
          </cell>
          <cell r="M256">
            <v>17.658649855490701</v>
          </cell>
          <cell r="N256">
            <v>16.727936120916699</v>
          </cell>
          <cell r="O256">
            <v>6.7409584320164004</v>
          </cell>
          <cell r="P256">
            <v>4.26812632693838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1.7650408875264601E-7</v>
          </cell>
          <cell r="I257">
            <v>6.2491938375086099E-5</v>
          </cell>
          <cell r="J257">
            <v>12.3569751839857</v>
          </cell>
          <cell r="K257">
            <v>12.357493901715401</v>
          </cell>
          <cell r="L257">
            <v>13.2647587561982</v>
          </cell>
          <cell r="M257">
            <v>13.264756687685599</v>
          </cell>
          <cell r="N257">
            <v>13.2647568531603</v>
          </cell>
          <cell r="O257">
            <v>13.264756638489301</v>
          </cell>
          <cell r="P257">
            <v>13.264758524189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5.9710538052443097E-5</v>
          </cell>
          <cell r="K258">
            <v>4.5390720584346801E-5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1.78637929601498E-2</v>
          </cell>
          <cell r="E4">
            <v>1.7877737807758001E-2</v>
          </cell>
          <cell r="F4">
            <v>1.75928955211328E-4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4.4243549683896316E-3</v>
          </cell>
          <cell r="E5">
            <v>3.5460670693755912E-3</v>
          </cell>
          <cell r="F5">
            <v>2.1880287650192718E-5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3.1673391773315247E-4</v>
          </cell>
          <cell r="E6">
            <v>3.1698116680422059E-4</v>
          </cell>
          <cell r="F6">
            <v>3.1193077165129119E-6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8.3575340986063819E-5</v>
          </cell>
          <cell r="E7">
            <v>6.6860321384425197E-5</v>
          </cell>
          <cell r="F7">
            <v>4.0583506955240063E-7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3.5256678158509249</v>
          </cell>
          <cell r="E8">
            <v>2.4830180435919331</v>
          </cell>
          <cell r="F8">
            <v>3.4803188341985871</v>
          </cell>
          <cell r="G8">
            <v>3.3080153804188961</v>
          </cell>
          <cell r="H8">
            <v>0.67445233612634092</v>
          </cell>
          <cell r="I8">
            <v>0.22524200946955902</v>
          </cell>
          <cell r="J8">
            <v>6.8482699776593103E-2</v>
          </cell>
          <cell r="K8">
            <v>1.43153563683885E-2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6.4527005902289027E-3</v>
          </cell>
          <cell r="E9">
            <v>4.5484723061697662E-3</v>
          </cell>
          <cell r="F9">
            <v>6.4824950704250916E-3</v>
          </cell>
          <cell r="G9">
            <v>6.4388262172353945E-3</v>
          </cell>
          <cell r="H9">
            <v>1.3451824456614458E-3</v>
          </cell>
          <cell r="I9">
            <v>4.7362443195960444E-4</v>
          </cell>
          <cell r="J9">
            <v>1.4856836580198361E-4</v>
          </cell>
          <cell r="K9">
            <v>3.1782667120325997E-5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6.2511840706576713E-2</v>
          </cell>
          <cell r="E10">
            <v>4.4025142616878288E-2</v>
          </cell>
          <cell r="F10">
            <v>6.170778074820206E-2</v>
          </cell>
          <cell r="G10">
            <v>5.8652754971966294E-2</v>
          </cell>
          <cell r="H10">
            <v>1.195837475401315E-2</v>
          </cell>
          <cell r="I10">
            <v>3.9936526501694811E-3</v>
          </cell>
          <cell r="J10">
            <v>1.2142322655424305E-3</v>
          </cell>
          <cell r="K10">
            <v>2.5381837532603761E-4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2.5456965349841202E-7</v>
          </cell>
          <cell r="F11">
            <v>5.2149913714588601E-5</v>
          </cell>
          <cell r="G11">
            <v>7.7361832706473104E-5</v>
          </cell>
          <cell r="H11">
            <v>5.6989140851791203E-6</v>
          </cell>
          <cell r="I11">
            <v>5.0118690696682003E-6</v>
          </cell>
          <cell r="J11">
            <v>1.17249381601153E-6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1.22004741814648E-4</v>
          </cell>
          <cell r="F12">
            <v>1.2200461867703733E-4</v>
          </cell>
          <cell r="G12">
            <v>1.2200178436972855E-4</v>
          </cell>
          <cell r="H12">
            <v>2.5761507485433501E-5</v>
          </cell>
          <cell r="I12">
            <v>9.6265826482277697E-6</v>
          </cell>
          <cell r="J12">
            <v>3.7712030394202602E-6</v>
          </cell>
          <cell r="K12">
            <v>7.9127250060535998E-7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2.1096483329369686E-4</v>
          </cell>
          <cell r="E13">
            <v>4.5600676278196797E-4</v>
          </cell>
          <cell r="F13">
            <v>5.383574088819919E-4</v>
          </cell>
          <cell r="G13">
            <v>4.4534417117087958E-4</v>
          </cell>
          <cell r="H13">
            <v>3.534669925225285E-4</v>
          </cell>
          <cell r="I13">
            <v>2.0763850290183157E-4</v>
          </cell>
          <cell r="J13">
            <v>2.0737631163704844E-4</v>
          </cell>
          <cell r="K13">
            <v>1.0057551150899376E-4</v>
          </cell>
          <cell r="L13">
            <v>6.4265348741760159E-4</v>
          </cell>
          <cell r="M13">
            <v>1.1202371454205834E-3</v>
          </cell>
          <cell r="N13">
            <v>1.4029398951192554E-3</v>
          </cell>
          <cell r="O13">
            <v>1.8172285075772391E-3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2.1096483329369686E-4</v>
          </cell>
          <cell r="E14">
            <v>4.5600676278196797E-4</v>
          </cell>
          <cell r="F14">
            <v>5.383574088819919E-4</v>
          </cell>
          <cell r="G14">
            <v>4.4534417117087958E-4</v>
          </cell>
          <cell r="H14">
            <v>3.534669925225285E-4</v>
          </cell>
          <cell r="I14">
            <v>2.0763850290183157E-4</v>
          </cell>
          <cell r="J14">
            <v>2.0737631163704844E-4</v>
          </cell>
          <cell r="K14">
            <v>1.0057551150899376E-4</v>
          </cell>
          <cell r="L14">
            <v>6.4265348741760159E-4</v>
          </cell>
          <cell r="M14">
            <v>1.1202371454205834E-3</v>
          </cell>
          <cell r="N14">
            <v>1.4029398951192554E-3</v>
          </cell>
          <cell r="O14">
            <v>1.8172285075772391E-3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2.4415708881981299E-5</v>
          </cell>
          <cell r="F15">
            <v>1.0527053283862E-5</v>
          </cell>
          <cell r="G15">
            <v>2.0643042126874399E-5</v>
          </cell>
          <cell r="H15">
            <v>2.3088838293146999E-5</v>
          </cell>
          <cell r="J15">
            <v>1.7148628309990301E-5</v>
          </cell>
          <cell r="L15">
            <v>8.7614409953399303E-5</v>
          </cell>
          <cell r="M15">
            <v>8.1104475896032598E-5</v>
          </cell>
          <cell r="N15">
            <v>7.0625187791506204E-5</v>
          </cell>
          <cell r="O15">
            <v>1.2278302105999899E-4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2.5985533391302039E-5</v>
          </cell>
          <cell r="E16">
            <v>4.9951371587475996E-5</v>
          </cell>
          <cell r="F16">
            <v>5.86378219422029E-5</v>
          </cell>
          <cell r="G16">
            <v>6.5662741996711898E-5</v>
          </cell>
          <cell r="H16">
            <v>5.1905646487934995E-5</v>
          </cell>
          <cell r="I16">
            <v>3.0516291881495448E-5</v>
          </cell>
          <cell r="J16">
            <v>3.0737677933875799E-5</v>
          </cell>
          <cell r="K16">
            <v>1.43501577853025E-5</v>
          </cell>
          <cell r="L16">
            <v>9.6817612175809602E-5</v>
          </cell>
          <cell r="M16">
            <v>1.68718885849432E-4</v>
          </cell>
          <cell r="N16">
            <v>2.1154236217231533E-4</v>
          </cell>
          <cell r="O16">
            <v>2.744948972674934E-4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1.9929944360836753E-3</v>
          </cell>
          <cell r="E17">
            <v>2.6924399582122057E-2</v>
          </cell>
          <cell r="F17">
            <v>2.1318896122949322</v>
          </cell>
          <cell r="G17">
            <v>1.5443322242299922</v>
          </cell>
          <cell r="H17">
            <v>0.48572150158230676</v>
          </cell>
          <cell r="I17">
            <v>0.70280071191795834</v>
          </cell>
          <cell r="J17">
            <v>2.4702980076068961</v>
          </cell>
          <cell r="K17">
            <v>2.7245047291001598</v>
          </cell>
          <cell r="L17">
            <v>2.8129611084514705</v>
          </cell>
          <cell r="M17">
            <v>2.910989400244532</v>
          </cell>
          <cell r="N17">
            <v>3.0146594756737835</v>
          </cell>
          <cell r="O17">
            <v>3.1326823791497387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7.416406869135167E-3</v>
          </cell>
          <cell r="E18">
            <v>9.8719588275281309E-2</v>
          </cell>
          <cell r="F18">
            <v>7.5974083301330895</v>
          </cell>
          <cell r="G18">
            <v>5.5022377039828134</v>
          </cell>
          <cell r="H18">
            <v>1.5928456433656295</v>
          </cell>
          <cell r="I18">
            <v>2.2653294624616374</v>
          </cell>
          <cell r="J18">
            <v>7.5371512075997842</v>
          </cell>
          <cell r="K18">
            <v>8.1743104372354018</v>
          </cell>
          <cell r="L18">
            <v>8.2876908976535759</v>
          </cell>
          <cell r="M18">
            <v>8.576506899824734</v>
          </cell>
          <cell r="N18">
            <v>8.8819450155216231</v>
          </cell>
          <cell r="O18">
            <v>9.2296701724438197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3.9463764118162801E-4</v>
          </cell>
          <cell r="F19">
            <v>3.9606655497550797E-2</v>
          </cell>
          <cell r="G19">
            <v>6.8942052610310195E-7</v>
          </cell>
          <cell r="H19">
            <v>9.1823945050488708E-3</v>
          </cell>
          <cell r="I19">
            <v>5.8511665863091302E-3</v>
          </cell>
          <cell r="J19">
            <v>4.4245467843966699E-2</v>
          </cell>
          <cell r="K19">
            <v>2.3507893775187898E-2</v>
          </cell>
          <cell r="L19">
            <v>3.8069309813551E-2</v>
          </cell>
          <cell r="M19">
            <v>4.7322193954168E-2</v>
          </cell>
          <cell r="N19">
            <v>2.6911783908573201E-2</v>
          </cell>
          <cell r="O19">
            <v>4.33883407395299E-2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5.0663764118162797E-4</v>
          </cell>
          <cell r="F20">
            <v>4.0105749956476325E-2</v>
          </cell>
          <cell r="G20">
            <v>2.9122755794843393E-2</v>
          </cell>
          <cell r="H20">
            <v>9.1825732955869502E-3</v>
          </cell>
          <cell r="I20">
            <v>1.32866393751234E-2</v>
          </cell>
          <cell r="J20">
            <v>4.7279362058715101E-2</v>
          </cell>
          <cell r="K20">
            <v>5.3367515636942302E-2</v>
          </cell>
          <cell r="L20">
            <v>5.5269959427559301E-2</v>
          </cell>
          <cell r="M20">
            <v>5.7194879968671897E-2</v>
          </cell>
          <cell r="N20">
            <v>5.9232194522145003E-2</v>
          </cell>
          <cell r="O20">
            <v>6.1550103520953803E-2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4.8194304962392701E-2</v>
          </cell>
          <cell r="E21">
            <v>9.8580337670710158E-2</v>
          </cell>
          <cell r="F21">
            <v>9.5087000111783018E-2</v>
          </cell>
          <cell r="G21">
            <v>0.20267094241680167</v>
          </cell>
          <cell r="H21">
            <v>8.3109205963790136E-2</v>
          </cell>
          <cell r="I21">
            <v>4.3704011360713807E-2</v>
          </cell>
          <cell r="J21">
            <v>5.9640927978786421E-4</v>
          </cell>
          <cell r="K21">
            <v>4.8782643811955589E-4</v>
          </cell>
          <cell r="L21">
            <v>2.4249086511764972E-3</v>
          </cell>
          <cell r="M21">
            <v>2.5176437803294221E-3</v>
          </cell>
          <cell r="N21">
            <v>2.100721282074257E-3</v>
          </cell>
          <cell r="O21">
            <v>1.092426286732188E-3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4.8194304962392701E-2</v>
          </cell>
          <cell r="E22">
            <v>9.8580337670710158E-2</v>
          </cell>
          <cell r="F22">
            <v>9.5087000111783018E-2</v>
          </cell>
          <cell r="G22">
            <v>0.20267094241680167</v>
          </cell>
          <cell r="H22">
            <v>8.3109205963790136E-2</v>
          </cell>
          <cell r="I22">
            <v>4.3704011360713807E-2</v>
          </cell>
          <cell r="J22">
            <v>5.9640927978786421E-4</v>
          </cell>
          <cell r="K22">
            <v>4.8782643811955589E-4</v>
          </cell>
          <cell r="L22">
            <v>2.4249086511764972E-3</v>
          </cell>
          <cell r="M22">
            <v>2.5176437803294221E-3</v>
          </cell>
          <cell r="N22">
            <v>2.100721282074257E-3</v>
          </cell>
          <cell r="O22">
            <v>1.092426286732188E-3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1.0558276907139901E-5</v>
          </cell>
          <cell r="F23">
            <v>1.0343059891228999E-5</v>
          </cell>
          <cell r="G23">
            <v>1.00376107503706E-2</v>
          </cell>
          <cell r="H23">
            <v>2.8476624046349399E-5</v>
          </cell>
          <cell r="J23">
            <v>4.4829626332111901E-5</v>
          </cell>
          <cell r="L23">
            <v>2.2943333200409701E-4</v>
          </cell>
          <cell r="M23">
            <v>3.3264406398097702E-5</v>
          </cell>
          <cell r="N23">
            <v>2.86875304203501E-5</v>
          </cell>
          <cell r="O23">
            <v>5.0727954498805702E-5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4.886079601488816E-3</v>
          </cell>
          <cell r="E24">
            <v>7.4796594317749314E-3</v>
          </cell>
          <cell r="F24">
            <v>7.2144943866902537E-3</v>
          </cell>
          <cell r="G24">
            <v>1.537930943458617E-2</v>
          </cell>
          <cell r="H24">
            <v>8.7055949699861405E-3</v>
          </cell>
          <cell r="I24">
            <v>4.58448248990387E-3</v>
          </cell>
          <cell r="J24">
            <v>6.0630526671077803E-5</v>
          </cell>
          <cell r="K24">
            <v>3.75139165473184E-5</v>
          </cell>
          <cell r="L24">
            <v>2.5349217270152801E-4</v>
          </cell>
          <cell r="M24">
            <v>2.6269773840219399E-4</v>
          </cell>
          <cell r="N24">
            <v>2.18651761555953E-4</v>
          </cell>
          <cell r="O24">
            <v>1.1267989131725301E-4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10.911102751934196</v>
          </cell>
          <cell r="E25">
            <v>12.578025718822738</v>
          </cell>
          <cell r="F25">
            <v>28.281181770391949</v>
          </cell>
          <cell r="G25">
            <v>39.631473093831453</v>
          </cell>
          <cell r="H25">
            <v>54.737737456856188</v>
          </cell>
          <cell r="I25">
            <v>70.349389761187723</v>
          </cell>
          <cell r="J25">
            <v>80.51249474269747</v>
          </cell>
          <cell r="K25">
            <v>84.572390258746921</v>
          </cell>
          <cell r="L25">
            <v>82.025505214384552</v>
          </cell>
          <cell r="M25">
            <v>84.955197327646573</v>
          </cell>
          <cell r="N25">
            <v>85.612859133792853</v>
          </cell>
          <cell r="O25">
            <v>85.593911620886161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0.168177241974618</v>
          </cell>
          <cell r="I26">
            <v>0.75101279744101002</v>
          </cell>
          <cell r="J26">
            <v>0.80310799914756603</v>
          </cell>
          <cell r="K26">
            <v>0.83913116221579298</v>
          </cell>
          <cell r="L26">
            <v>0.86563346857671197</v>
          </cell>
          <cell r="M26">
            <v>0.88993203220930694</v>
          </cell>
          <cell r="N26">
            <v>0.88896942865656103</v>
          </cell>
          <cell r="O26">
            <v>0.866828781248834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1.1014096826789481E-3</v>
          </cell>
          <cell r="E27">
            <v>4.1014329307562135E-4</v>
          </cell>
          <cell r="F27">
            <v>1.2941870488673744E-3</v>
          </cell>
          <cell r="G27">
            <v>2.5446790502960559E-4</v>
          </cell>
          <cell r="H27">
            <v>4.3896091060025135</v>
          </cell>
          <cell r="I27">
            <v>0.16685975655293905</v>
          </cell>
          <cell r="J27">
            <v>2.464934607399079</v>
          </cell>
          <cell r="K27">
            <v>9.8677434706432296E-2</v>
          </cell>
          <cell r="L27">
            <v>3.0202593749379347E-2</v>
          </cell>
          <cell r="M27">
            <v>9.7408626135470314E-2</v>
          </cell>
          <cell r="N27">
            <v>0.19369982549046946</v>
          </cell>
          <cell r="O27">
            <v>0.22992035845445583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1.857637678903634</v>
          </cell>
          <cell r="E28">
            <v>7.7761951248801489E-2</v>
          </cell>
          <cell r="F28">
            <v>2.4621235396956775</v>
          </cell>
          <cell r="G28">
            <v>10.256108064014029</v>
          </cell>
          <cell r="H28">
            <v>20.824433218839577</v>
          </cell>
          <cell r="I28">
            <v>36.386401162954684</v>
          </cell>
          <cell r="J28">
            <v>39.223682037275097</v>
          </cell>
          <cell r="K28">
            <v>41.578941330613901</v>
          </cell>
          <cell r="L28">
            <v>40.006999785306192</v>
          </cell>
          <cell r="M28">
            <v>42.39425481484075</v>
          </cell>
          <cell r="N28">
            <v>44.315906592579736</v>
          </cell>
          <cell r="O28">
            <v>45.899579545815477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1.2847300525604952</v>
          </cell>
          <cell r="E29">
            <v>6.2524745002820833E-2</v>
          </cell>
          <cell r="F29">
            <v>1.3152275642224807</v>
          </cell>
          <cell r="G29">
            <v>3.7614154189262132</v>
          </cell>
          <cell r="H29">
            <v>4.9998234246322628</v>
          </cell>
          <cell r="I29">
            <v>12.712565894782383</v>
          </cell>
          <cell r="J29">
            <v>15.230037830654831</v>
          </cell>
          <cell r="K29">
            <v>18.683269628599849</v>
          </cell>
          <cell r="L29">
            <v>17.640738501522502</v>
          </cell>
          <cell r="M29">
            <v>18.232738235327808</v>
          </cell>
          <cell r="N29">
            <v>17.0908305411957</v>
          </cell>
          <cell r="O29">
            <v>15.610790781324868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7.7676336107873869</v>
          </cell>
          <cell r="E30">
            <v>12.437331861556803</v>
          </cell>
          <cell r="F30">
            <v>24.502538149180612</v>
          </cell>
          <cell r="G30">
            <v>25.613695814872148</v>
          </cell>
          <cell r="H30">
            <v>24.692049428916366</v>
          </cell>
          <cell r="I30">
            <v>21.834574939219348</v>
          </cell>
          <cell r="J30">
            <v>24.396948700278237</v>
          </cell>
          <cell r="K30">
            <v>25.050633738286169</v>
          </cell>
          <cell r="L30">
            <v>25.213197486085214</v>
          </cell>
          <cell r="M30">
            <v>25.120727213507347</v>
          </cell>
          <cell r="N30">
            <v>24.901392450495198</v>
          </cell>
          <cell r="O30">
            <v>24.720451005741324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4.2138991985181069E-2</v>
          </cell>
          <cell r="E31">
            <v>0.15688666898100198</v>
          </cell>
          <cell r="F31">
            <v>1.2002670847607158</v>
          </cell>
          <cell r="G31">
            <v>2.966223084543397</v>
          </cell>
          <cell r="H31">
            <v>8.4761444636605745</v>
          </cell>
          <cell r="I31">
            <v>6.5586343099990172</v>
          </cell>
          <cell r="J31">
            <v>6.7619257454388073</v>
          </cell>
          <cell r="K31">
            <v>2.5018445523754189</v>
          </cell>
          <cell r="L31">
            <v>1.5982918079441886</v>
          </cell>
          <cell r="M31">
            <v>4.9206304612923642E-3</v>
          </cell>
          <cell r="N31">
            <v>4.292973629443194E-3</v>
          </cell>
          <cell r="O31">
            <v>2.0891075901058385E-3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4.2138991985181069E-2</v>
          </cell>
          <cell r="E32">
            <v>0.15688666898100198</v>
          </cell>
          <cell r="F32">
            <v>1.2002670847607158</v>
          </cell>
          <cell r="G32">
            <v>2.966223084543397</v>
          </cell>
          <cell r="H32">
            <v>8.4761444636605745</v>
          </cell>
          <cell r="I32">
            <v>6.5586343099990172</v>
          </cell>
          <cell r="J32">
            <v>6.7619257454388073</v>
          </cell>
          <cell r="K32">
            <v>2.5018445523754189</v>
          </cell>
          <cell r="L32">
            <v>1.5982918079441886</v>
          </cell>
          <cell r="M32">
            <v>4.9206304612923642E-3</v>
          </cell>
          <cell r="N32">
            <v>4.292973629443194E-3</v>
          </cell>
          <cell r="O32">
            <v>2.0891075901058385E-3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1.8873187029434501E-4</v>
          </cell>
          <cell r="F33">
            <v>7.3273655503458199E-2</v>
          </cell>
          <cell r="G33">
            <v>0.139559910363873</v>
          </cell>
          <cell r="H33">
            <v>0.43687748907697799</v>
          </cell>
          <cell r="J33">
            <v>0.20556594327286301</v>
          </cell>
          <cell r="L33">
            <v>3.9770361185327698E-4</v>
          </cell>
          <cell r="M33">
            <v>7.7712476022145303E-5</v>
          </cell>
          <cell r="N33">
            <v>6.4544690436908706E-5</v>
          </cell>
          <cell r="O33">
            <v>5.9348716368720598E-5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4.0687997570735381E-3</v>
          </cell>
          <cell r="E34">
            <v>1.0789413902200883E-2</v>
          </cell>
          <cell r="F34">
            <v>8.2527769240813509E-2</v>
          </cell>
          <cell r="G34">
            <v>0.20395403620317556</v>
          </cell>
          <cell r="H34">
            <v>0.58280136552702433</v>
          </cell>
          <cell r="I34">
            <v>0.45096192587690548</v>
          </cell>
          <cell r="J34">
            <v>0.467509052020535</v>
          </cell>
          <cell r="K34">
            <v>0.17201980636151501</v>
          </cell>
          <cell r="L34">
            <v>0.110719352188173</v>
          </cell>
          <cell r="M34">
            <v>4.7541608787542199E-4</v>
          </cell>
          <cell r="N34">
            <v>4.1388328865549402E-4</v>
          </cell>
          <cell r="O34">
            <v>2.0160588282777499E-4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1.2368192733418576E-5</v>
          </cell>
          <cell r="E35">
            <v>2.7857941421365181E-4</v>
          </cell>
          <cell r="F35">
            <v>3.5735489467876499E-4</v>
          </cell>
          <cell r="G35">
            <v>4.2800062024007658E-4</v>
          </cell>
          <cell r="H35">
            <v>4.2021708402653488E-4</v>
          </cell>
          <cell r="I35">
            <v>2.4373241568392785E-4</v>
          </cell>
          <cell r="J35">
            <v>1.3541784765488864E-3</v>
          </cell>
          <cell r="K35">
            <v>1.0991815809365054E-3</v>
          </cell>
          <cell r="L35">
            <v>4.0188108313758903E-3</v>
          </cell>
          <cell r="M35">
            <v>1.2492122312684998E-4</v>
          </cell>
          <cell r="N35">
            <v>7.8950344397502712E-5</v>
          </cell>
          <cell r="O35">
            <v>7.5899183129527126E-5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1.2368192733418576E-5</v>
          </cell>
          <cell r="E36">
            <v>2.7857941421365181E-4</v>
          </cell>
          <cell r="F36">
            <v>3.5735489467876499E-4</v>
          </cell>
          <cell r="G36">
            <v>4.2800062024007658E-4</v>
          </cell>
          <cell r="H36">
            <v>4.2021708402653488E-4</v>
          </cell>
          <cell r="I36">
            <v>2.4373241568392785E-4</v>
          </cell>
          <cell r="J36">
            <v>1.3541784765488864E-3</v>
          </cell>
          <cell r="K36">
            <v>1.0991815809365054E-3</v>
          </cell>
          <cell r="L36">
            <v>4.0188108313758903E-3</v>
          </cell>
          <cell r="M36">
            <v>1.2492122312684998E-4</v>
          </cell>
          <cell r="N36">
            <v>7.8950344397502712E-5</v>
          </cell>
          <cell r="O36">
            <v>7.5899183129527126E-5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2.9072585609348999E-5</v>
          </cell>
          <cell r="F37">
            <v>1.02556837925912E-5</v>
          </cell>
          <cell r="G37">
            <v>3.3708530332545202E-5</v>
          </cell>
          <cell r="H37">
            <v>2.2656613183109199E-5</v>
          </cell>
          <cell r="J37">
            <v>1.99022988345694E-4</v>
          </cell>
          <cell r="L37">
            <v>5.0298014708664905E-4</v>
          </cell>
          <cell r="M37">
            <v>3.26545013035683E-6</v>
          </cell>
          <cell r="N37">
            <v>2.92105261728574E-6</v>
          </cell>
          <cell r="O37">
            <v>4.1475243555885998E-6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3.0205537889555901E-5</v>
          </cell>
          <cell r="F38">
            <v>3.8682763823010301E-5</v>
          </cell>
          <cell r="G38">
            <v>6.3886605724301695E-5</v>
          </cell>
          <cell r="H38">
            <v>6.2026505386614589E-5</v>
          </cell>
          <cell r="I38">
            <v>3.6047962905655502E-5</v>
          </cell>
          <cell r="J38">
            <v>2.0495400557865327E-4</v>
          </cell>
          <cell r="K38">
            <v>1.6654459085799301E-4</v>
          </cell>
          <cell r="L38">
            <v>6.0979036977873197E-4</v>
          </cell>
          <cell r="M38">
            <v>1.7764247853775997E-5</v>
          </cell>
          <cell r="N38">
            <v>1.0886687700281965E-5</v>
          </cell>
          <cell r="O38">
            <v>1.0319745608463272E-5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9.0505382159894371E-2</v>
          </cell>
          <cell r="E39">
            <v>0.15877379436205558</v>
          </cell>
          <cell r="F39">
            <v>0.15303630278846364</v>
          </cell>
          <cell r="G39">
            <v>0.13979125543519802</v>
          </cell>
          <cell r="H39">
            <v>3.7505673945876512E-2</v>
          </cell>
          <cell r="I39">
            <v>8.2379920048761563E-3</v>
          </cell>
          <cell r="J39">
            <v>8.7344578930463731E-4</v>
          </cell>
          <cell r="K39">
            <v>6.4868728674761318E-4</v>
          </cell>
          <cell r="L39">
            <v>0.78680935395428542</v>
          </cell>
          <cell r="M39">
            <v>2.2604704555234449</v>
          </cell>
          <cell r="N39">
            <v>2.1645106636983718</v>
          </cell>
          <cell r="O39">
            <v>2.0841662606867963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9.0505382159894371E-2</v>
          </cell>
          <cell r="E40">
            <v>0.15877379436205558</v>
          </cell>
          <cell r="F40">
            <v>0.15303630278846364</v>
          </cell>
          <cell r="G40">
            <v>0.13979125543519802</v>
          </cell>
          <cell r="H40">
            <v>3.7505673945876512E-2</v>
          </cell>
          <cell r="I40">
            <v>8.2379920048761563E-3</v>
          </cell>
          <cell r="J40">
            <v>8.7344578930463731E-4</v>
          </cell>
          <cell r="K40">
            <v>6.4868728674761318E-4</v>
          </cell>
          <cell r="L40">
            <v>0.78680935395428542</v>
          </cell>
          <cell r="M40">
            <v>2.2604704555234449</v>
          </cell>
          <cell r="N40">
            <v>2.1645106636983718</v>
          </cell>
          <cell r="O40">
            <v>2.0841662606867963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4.7021233935067202E-5</v>
          </cell>
          <cell r="F41">
            <v>6.6482278892137403E-5</v>
          </cell>
          <cell r="G41">
            <v>1.45766632212452E-3</v>
          </cell>
          <cell r="H41">
            <v>5.2234884145586898E-5</v>
          </cell>
          <cell r="J41">
            <v>6.1892759673819899E-5</v>
          </cell>
          <cell r="L41">
            <v>8.8464366237064607E-2</v>
          </cell>
          <cell r="M41">
            <v>0.165796424431016</v>
          </cell>
          <cell r="N41">
            <v>1.7250147820015101E-2</v>
          </cell>
          <cell r="O41">
            <v>5.1388684587186803E-2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7.2627932400675249E-3</v>
          </cell>
          <cell r="E42">
            <v>1.250499380041694E-2</v>
          </cell>
          <cell r="F42">
            <v>1.2051572007944197E-2</v>
          </cell>
          <cell r="G42">
            <v>1.1015560410125901E-2</v>
          </cell>
          <cell r="H42">
            <v>2.993628487573841E-3</v>
          </cell>
          <cell r="I42">
            <v>7.1406381738279255E-4</v>
          </cell>
          <cell r="J42">
            <v>9.1700303623167305E-5</v>
          </cell>
          <cell r="K42">
            <v>5.1792531217770898E-5</v>
          </cell>
          <cell r="L42">
            <v>8.8497582397161198E-2</v>
          </cell>
          <cell r="M42">
            <v>0.25426079066808099</v>
          </cell>
          <cell r="N42">
            <v>0.243466523283321</v>
          </cell>
          <cell r="O42">
            <v>0.234435256838218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2.7317998820155317E-6</v>
          </cell>
          <cell r="E43">
            <v>2.0717187212306457E-4</v>
          </cell>
          <cell r="F43">
            <v>3.4567598394319557E-4</v>
          </cell>
          <cell r="G43">
            <v>3.5520685457325056E-2</v>
          </cell>
          <cell r="H43">
            <v>2.2657706091210442E-2</v>
          </cell>
          <cell r="I43">
            <v>1.3301254062311658E-2</v>
          </cell>
          <cell r="J43">
            <v>6.9544647416099102E-3</v>
          </cell>
          <cell r="K43">
            <v>5.8996468731402447E-3</v>
          </cell>
          <cell r="L43">
            <v>3.9473126911639851E-3</v>
          </cell>
          <cell r="M43">
            <v>2.0307113973828492E-4</v>
          </cell>
          <cell r="N43">
            <v>1.7816120246044422E-4</v>
          </cell>
          <cell r="O43">
            <v>1.1670680529410757E-4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2.7317998820155317E-6</v>
          </cell>
          <cell r="E44">
            <v>2.0717187212306457E-4</v>
          </cell>
          <cell r="F44">
            <v>3.4567598394319557E-4</v>
          </cell>
          <cell r="G44">
            <v>3.5520685457325056E-2</v>
          </cell>
          <cell r="H44">
            <v>2.2657706091210442E-2</v>
          </cell>
          <cell r="I44">
            <v>1.3301254062311658E-2</v>
          </cell>
          <cell r="J44">
            <v>6.9544647416099102E-3</v>
          </cell>
          <cell r="K44">
            <v>5.8996468731402447E-3</v>
          </cell>
          <cell r="L44">
            <v>3.9473126911639851E-3</v>
          </cell>
          <cell r="M44">
            <v>2.0307113973828492E-4</v>
          </cell>
          <cell r="N44">
            <v>1.7816120246044422E-4</v>
          </cell>
          <cell r="O44">
            <v>1.1670680529410757E-4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1.5778538016829202E-5</v>
          </cell>
          <cell r="F45">
            <v>1.15653102013319E-5</v>
          </cell>
          <cell r="G45">
            <v>3.0091246445845799E-3</v>
          </cell>
          <cell r="H45">
            <v>2.997990712491E-5</v>
          </cell>
          <cell r="J45">
            <v>7.4253180548801705E-4</v>
          </cell>
          <cell r="L45">
            <v>1.5737718042193099E-5</v>
          </cell>
          <cell r="M45">
            <v>3.2802918211338499E-6</v>
          </cell>
          <cell r="N45">
            <v>2.8031994310741398E-6</v>
          </cell>
          <cell r="O45">
            <v>4.3617321081953996E-6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1.5818789540473165E-5</v>
          </cell>
          <cell r="F46">
            <v>2.632161633456752E-5</v>
          </cell>
          <cell r="G46">
            <v>2.8750606327719525E-3</v>
          </cell>
          <cell r="H46">
            <v>2.366429053726611E-3</v>
          </cell>
          <cell r="I46">
            <v>1.3938640488068801E-3</v>
          </cell>
          <cell r="J46">
            <v>7.3100154449034398E-4</v>
          </cell>
          <cell r="K46">
            <v>6.2135865194250098E-4</v>
          </cell>
          <cell r="L46">
            <v>4.1423433473639998E-4</v>
          </cell>
          <cell r="M46">
            <v>1.9018009863326901E-5</v>
          </cell>
          <cell r="N46">
            <v>1.6788606812027556E-5</v>
          </cell>
          <cell r="O46">
            <v>1.0445223360403401E-5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0.24502478803071687</v>
          </cell>
          <cell r="J47">
            <v>0.2542124954499731</v>
          </cell>
          <cell r="K47">
            <v>0.26340019452608965</v>
          </cell>
          <cell r="L47">
            <v>0.27583577904690693</v>
          </cell>
          <cell r="M47">
            <v>0.28824132539255493</v>
          </cell>
          <cell r="N47">
            <v>0.30061663182711673</v>
          </cell>
          <cell r="O47">
            <v>0.31295977169426947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9.709288338622386</v>
          </cell>
          <cell r="J48">
            <v>10.080651932164166</v>
          </cell>
          <cell r="K48">
            <v>10.452553376645493</v>
          </cell>
          <cell r="L48">
            <v>10.946036728878756</v>
          </cell>
          <cell r="M48">
            <v>11.438328071250917</v>
          </cell>
          <cell r="N48">
            <v>11.929419398242276</v>
          </cell>
          <cell r="O48">
            <v>12.419234254032126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4.4019835628650097E-5</v>
          </cell>
          <cell r="E49">
            <v>5.4053311809932602E-5</v>
          </cell>
          <cell r="F49">
            <v>8.1080447828662502E-5</v>
          </cell>
          <cell r="G49">
            <v>1.3513440742800599E-4</v>
          </cell>
          <cell r="H49">
            <v>1.33441989944188E-4</v>
          </cell>
          <cell r="I49">
            <v>1.33442249370464E-4</v>
          </cell>
          <cell r="J49">
            <v>9.8654776724825294E-5</v>
          </cell>
          <cell r="K49">
            <v>1.4948144965088201E-3</v>
          </cell>
          <cell r="L49">
            <v>9.7797334040412701E-4</v>
          </cell>
          <cell r="M49">
            <v>2.5670135567222601E-4</v>
          </cell>
          <cell r="N49">
            <v>2.6358204559664901E-4</v>
          </cell>
          <cell r="O49">
            <v>2.6874967690229998E-4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2.0938223334938302E-3</v>
          </cell>
          <cell r="E50">
            <v>2.1478756453037627E-3</v>
          </cell>
          <cell r="F50">
            <v>2.2289560931324248E-3</v>
          </cell>
          <cell r="G50">
            <v>2.3640905005604309E-3</v>
          </cell>
          <cell r="H50">
            <v>2.4975324905046189E-3</v>
          </cell>
          <cell r="I50">
            <v>2.6309747398750821E-3</v>
          </cell>
          <cell r="J50">
            <v>2.7296295165999077E-3</v>
          </cell>
          <cell r="K50">
            <v>2.8282908638430871E-3</v>
          </cell>
          <cell r="L50">
            <v>2.96181708138935E-3</v>
          </cell>
          <cell r="M50">
            <v>3.0950282086246502E-3</v>
          </cell>
          <cell r="N50">
            <v>3.2279133860764601E-3</v>
          </cell>
          <cell r="O50">
            <v>3.3604756918089499E-3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5.1829767602996968E-5</v>
          </cell>
          <cell r="E51">
            <v>0.4663369653372878</v>
          </cell>
          <cell r="F51">
            <v>1.0001472544269048</v>
          </cell>
          <cell r="G51">
            <v>0.84729878116406365</v>
          </cell>
          <cell r="H51">
            <v>4.5336446241145225</v>
          </cell>
          <cell r="I51">
            <v>3.6191067412081139</v>
          </cell>
          <cell r="J51">
            <v>3.1075344357644381</v>
          </cell>
          <cell r="K51">
            <v>0.34083594782567611</v>
          </cell>
          <cell r="L51">
            <v>0.22021381842747395</v>
          </cell>
          <cell r="M51">
            <v>2.9114525311356969E-4</v>
          </cell>
          <cell r="N51">
            <v>2.408233298618477E-4</v>
          </cell>
          <cell r="O51">
            <v>1.4132408452540728E-4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5.1829767602996968E-5</v>
          </cell>
          <cell r="E52">
            <v>0.4663369653372878</v>
          </cell>
          <cell r="F52">
            <v>1.0001472544269048</v>
          </cell>
          <cell r="G52">
            <v>0.84729878116406365</v>
          </cell>
          <cell r="H52">
            <v>4.5336446241145225</v>
          </cell>
          <cell r="I52">
            <v>3.6191067412081139</v>
          </cell>
          <cell r="J52">
            <v>3.1075344357644381</v>
          </cell>
          <cell r="K52">
            <v>0.34083594782567611</v>
          </cell>
          <cell r="L52">
            <v>0.22021381842747395</v>
          </cell>
          <cell r="M52">
            <v>2.9114525311356969E-4</v>
          </cell>
          <cell r="N52">
            <v>2.408233298618477E-4</v>
          </cell>
          <cell r="O52">
            <v>1.4132408452540728E-4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3.2493083985940099E-2</v>
          </cell>
          <cell r="F53">
            <v>3.9058107467801501E-2</v>
          </cell>
          <cell r="G53">
            <v>1.17493716283256E-4</v>
          </cell>
          <cell r="H53">
            <v>0.28523181026532002</v>
          </cell>
          <cell r="J53">
            <v>4.0004458565288302E-2</v>
          </cell>
          <cell r="L53">
            <v>1.8743049759916799E-5</v>
          </cell>
          <cell r="M53">
            <v>3.6558776154939399E-6</v>
          </cell>
          <cell r="N53">
            <v>3.1184440832061399E-6</v>
          </cell>
          <cell r="O53">
            <v>4.6735500120233001E-6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3.2064524050047373E-2</v>
          </cell>
          <cell r="F54">
            <v>6.8767439976299777E-2</v>
          </cell>
          <cell r="G54">
            <v>5.8260777987424288E-2</v>
          </cell>
          <cell r="H54">
            <v>0.311725000299304</v>
          </cell>
          <cell r="I54">
            <v>0.25223007745705939</v>
          </cell>
          <cell r="J54">
            <v>0.21483976586813</v>
          </cell>
          <cell r="K54">
            <v>3.34761639327762E-2</v>
          </cell>
          <cell r="L54">
            <v>2.14880474931885E-2</v>
          </cell>
          <cell r="M54">
            <v>2.23989273754108E-5</v>
          </cell>
          <cell r="N54">
            <v>1.9563607494185069E-5</v>
          </cell>
          <cell r="O54">
            <v>1.1447871710723399E-5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3.1277986101995708E-3</v>
          </cell>
          <cell r="E55">
            <v>9.6359031080505888E-3</v>
          </cell>
          <cell r="F55">
            <v>1.0401852769027168E-2</v>
          </cell>
          <cell r="G55">
            <v>3.7972101356641756</v>
          </cell>
          <cell r="H55">
            <v>3.0917865868452927</v>
          </cell>
          <cell r="I55">
            <v>1.2770117776962513</v>
          </cell>
          <cell r="J55">
            <v>1.6046937177109439</v>
          </cell>
          <cell r="K55">
            <v>1.3991469010499002</v>
          </cell>
          <cell r="L55">
            <v>1.4385999606372204</v>
          </cell>
          <cell r="M55">
            <v>1.5830089712822213</v>
          </cell>
          <cell r="N55">
            <v>1.515624623041582</v>
          </cell>
          <cell r="O55">
            <v>1.4577615187237376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3.1277986101995708E-3</v>
          </cell>
          <cell r="E56">
            <v>9.6359031080505888E-3</v>
          </cell>
          <cell r="F56">
            <v>1.0401852769027168E-2</v>
          </cell>
          <cell r="G56">
            <v>3.7972101356641756</v>
          </cell>
          <cell r="H56">
            <v>3.0917865868452927</v>
          </cell>
          <cell r="I56">
            <v>1.2770117776962513</v>
          </cell>
          <cell r="J56">
            <v>1.6046937177109439</v>
          </cell>
          <cell r="K56">
            <v>1.3991469010499002</v>
          </cell>
          <cell r="L56">
            <v>1.4385999606372204</v>
          </cell>
          <cell r="M56">
            <v>1.5830089712822213</v>
          </cell>
          <cell r="N56">
            <v>1.515624623041582</v>
          </cell>
          <cell r="O56">
            <v>1.4577615187237376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8.2038998375041699E-5</v>
          </cell>
          <cell r="F57">
            <v>9.2400589847788298E-5</v>
          </cell>
          <cell r="G57">
            <v>0.31467633102596398</v>
          </cell>
          <cell r="H57">
            <v>6.2509753417051695E-5</v>
          </cell>
          <cell r="J57">
            <v>0.188074307823972</v>
          </cell>
          <cell r="L57">
            <v>6.0879938539592997E-2</v>
          </cell>
          <cell r="M57">
            <v>0.116345576689007</v>
          </cell>
          <cell r="N57">
            <v>1.25398634236819E-2</v>
          </cell>
          <cell r="O57">
            <v>3.5083597062688501E-2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2.5909600884967154E-4</v>
          </cell>
          <cell r="E58">
            <v>7.6101389844766799E-4</v>
          </cell>
          <cell r="F58">
            <v>8.2012643870416101E-4</v>
          </cell>
          <cell r="G58">
            <v>0.29900196791187222</v>
          </cell>
          <cell r="H58">
            <v>0.24347946441769924</v>
          </cell>
          <cell r="I58">
            <v>0.14297655535362161</v>
          </cell>
          <cell r="J58">
            <v>0.180494833514492</v>
          </cell>
          <cell r="K58">
            <v>0.15738261648969601</v>
          </cell>
          <cell r="L58">
            <v>0.16181430229482599</v>
          </cell>
          <cell r="M58">
            <v>0.1772255048356369</v>
          </cell>
          <cell r="N58">
            <v>0.17046528705461023</v>
          </cell>
          <cell r="O58">
            <v>0.16396869813878515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D59">
            <v>2.1155380937948684E-4</v>
          </cell>
          <cell r="E59">
            <v>4.1004871449555315E-4</v>
          </cell>
          <cell r="F59">
            <v>4.7131014030246915E-4</v>
          </cell>
          <cell r="G59">
            <v>3.5714198962517624E-4</v>
          </cell>
          <cell r="H59">
            <v>2.6783194061824107E-4</v>
          </cell>
          <cell r="I59">
            <v>1.3842426378313195E-4</v>
          </cell>
          <cell r="J59">
            <v>1.2143009476151302E-4</v>
          </cell>
          <cell r="K59">
            <v>5.2692245630963767E-5</v>
          </cell>
          <cell r="L59">
            <v>3.0965413903475878E-4</v>
          </cell>
          <cell r="M59">
            <v>5.4200036836294285E-4</v>
          </cell>
          <cell r="N59">
            <v>6.7523782120530382E-4</v>
          </cell>
          <cell r="O59">
            <v>8.751267486271589E-4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D60">
            <v>2.1876000803676101E-2</v>
          </cell>
          <cell r="E60">
            <v>4.2401628380797599E-2</v>
          </cell>
          <cell r="F60">
            <v>4.8736446950679496E-2</v>
          </cell>
          <cell r="G60">
            <v>3.6930738685268041E-2</v>
          </cell>
          <cell r="H60">
            <v>2.7695515223291001E-2</v>
          </cell>
          <cell r="I60">
            <v>1.3832950819891179E-2</v>
          </cell>
          <cell r="J60">
            <v>1.1493194091445429E-2</v>
          </cell>
          <cell r="K60">
            <v>4.7358172898320505E-3</v>
          </cell>
          <cell r="L60">
            <v>2.6704650125700162E-2</v>
          </cell>
          <cell r="M60">
            <v>4.31466239500908E-2</v>
          </cell>
          <cell r="N60">
            <v>5.1739251082488419E-2</v>
          </cell>
          <cell r="O60">
            <v>6.4750968844186407E-2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D61">
            <v>2.9642277511756292E-4</v>
          </cell>
          <cell r="E61">
            <v>5.7454781003790753E-4</v>
          </cell>
          <cell r="F61">
            <v>6.603854600363084E-4</v>
          </cell>
          <cell r="G61">
            <v>5.0041651335051591E-4</v>
          </cell>
          <cell r="H61">
            <v>3.7527798405543369E-4</v>
          </cell>
          <cell r="I61">
            <v>1.8743835799310524E-4</v>
          </cell>
          <cell r="J61">
            <v>1.5573433728245821E-4</v>
          </cell>
          <cell r="K61">
            <v>6.417096598688402E-5</v>
          </cell>
          <cell r="L61">
            <v>3.618516277195152E-4</v>
          </cell>
          <cell r="M61">
            <v>5.8464260094973867E-4</v>
          </cell>
          <cell r="N61">
            <v>7.0107386290634889E-4</v>
          </cell>
          <cell r="O61">
            <v>8.7738440168274256E-4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D62">
            <v>5.9721639025237403</v>
          </cell>
          <cell r="E62">
            <v>12.3674767979871</v>
          </cell>
          <cell r="F62">
            <v>10.203088142129619</v>
          </cell>
          <cell r="G62">
            <v>20.909759127210098</v>
          </cell>
          <cell r="H62">
            <v>7.761863896019392</v>
          </cell>
          <cell r="I62">
            <v>3.4363162129403149</v>
          </cell>
          <cell r="J62">
            <v>3.6136107206945142E-2</v>
          </cell>
          <cell r="K62">
            <v>2.290366592287648E-2</v>
          </cell>
          <cell r="L62">
            <v>0.1054920978898089</v>
          </cell>
          <cell r="M62">
            <v>0.1026187886774588</v>
          </cell>
          <cell r="N62">
            <v>8.2275530978247496E-2</v>
          </cell>
          <cell r="O62">
            <v>4.163811099406009E-2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D63">
            <v>4.7422553294428668E-2</v>
          </cell>
          <cell r="E63">
            <v>9.8205162675175248E-2</v>
          </cell>
          <cell r="F63">
            <v>8.101862224233744E-2</v>
          </cell>
          <cell r="G63">
            <v>0.1660359934469913</v>
          </cell>
          <cell r="H63">
            <v>6.1633841649512369E-2</v>
          </cell>
          <cell r="I63">
            <v>2.8895711232357561E-2</v>
          </cell>
          <cell r="J63">
            <v>3.1642041965993038E-4</v>
          </cell>
          <cell r="K63">
            <v>2.1146531029646645E-4</v>
          </cell>
          <cell r="L63">
            <v>1.0296236006021261E-3</v>
          </cell>
          <cell r="M63">
            <v>1.0718196556834386E-3</v>
          </cell>
          <cell r="N63">
            <v>8.9430397785359437E-4</v>
          </cell>
          <cell r="O63">
            <v>4.6558410820950587E-4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D64">
            <v>8.0923630115497927E-2</v>
          </cell>
          <cell r="E64">
            <v>0.16758098642258953</v>
          </cell>
          <cell r="F64">
            <v>0.13825322685812499</v>
          </cell>
          <cell r="G64">
            <v>0.28333006947439243</v>
          </cell>
          <cell r="H64">
            <v>0.10517430753413821</v>
          </cell>
          <cell r="I64">
            <v>4.6562550310844358E-2</v>
          </cell>
          <cell r="J64">
            <v>4.8964914914559766E-4</v>
          </cell>
          <cell r="K64">
            <v>3.1034777673274446E-4</v>
          </cell>
          <cell r="L64">
            <v>1.4294322207291162E-3</v>
          </cell>
          <cell r="M64">
            <v>1.3904984915644823E-3</v>
          </cell>
          <cell r="N64">
            <v>1.1148445932011861E-3</v>
          </cell>
          <cell r="O64">
            <v>5.6420204598997374E-4</v>
          </cell>
        </row>
        <row r="65">
          <cell r="A65" t="str">
            <v>T_B_u-FCLH2O-S3</v>
          </cell>
          <cell r="B65" t="str">
            <v>VAR_cap</v>
          </cell>
          <cell r="C65" t="str">
            <v>-</v>
          </cell>
          <cell r="J65">
            <v>-6.0499427980545601E-9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T-ELC-car-PlgSTGAUXout_S1</v>
          </cell>
          <cell r="E66">
            <v>4.0902672013589167E-5</v>
          </cell>
          <cell r="F66">
            <v>6.1718095985511973E-5</v>
          </cell>
          <cell r="G66">
            <v>2.6733881168500615E-4</v>
          </cell>
          <cell r="H66">
            <v>4.2117616605543833E-4</v>
          </cell>
          <cell r="I66">
            <v>3.4174068012720357E-4</v>
          </cell>
          <cell r="J66">
            <v>1.4497757209462826E-3</v>
          </cell>
          <cell r="K66">
            <v>1.2838159497631869E-3</v>
          </cell>
          <cell r="L66">
            <v>5.316235113422765E-3</v>
          </cell>
          <cell r="M66">
            <v>4.8137795096486937E-3</v>
          </cell>
          <cell r="N66">
            <v>3.9985234042959773E-3</v>
          </cell>
          <cell r="O66">
            <v>2.643431002221904E-3</v>
          </cell>
        </row>
        <row r="67">
          <cell r="A67" t="str">
            <v>T-PHEV-STG_S1</v>
          </cell>
          <cell r="B67" t="str">
            <v>VAR_fout</v>
          </cell>
          <cell r="C67" t="str">
            <v>T-ELC-car-PlgSTGOut_S1</v>
          </cell>
          <cell r="E67">
            <v>4.090267201358916E-5</v>
          </cell>
          <cell r="F67">
            <v>6.1718095985511973E-5</v>
          </cell>
          <cell r="G67">
            <v>2.6733881168500615E-4</v>
          </cell>
          <cell r="H67">
            <v>4.2117616605543827E-4</v>
          </cell>
          <cell r="I67">
            <v>3.4174068012720357E-4</v>
          </cell>
          <cell r="J67">
            <v>1.4497757209462826E-3</v>
          </cell>
          <cell r="K67">
            <v>1.2838159497631869E-3</v>
          </cell>
          <cell r="L67">
            <v>5.316235113422765E-3</v>
          </cell>
          <cell r="M67">
            <v>4.8137795096486937E-3</v>
          </cell>
          <cell r="N67">
            <v>3.9985234042959764E-3</v>
          </cell>
          <cell r="O67">
            <v>2.6434310022219036E-3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T-ELC-car-PlgSTGAUXin_S1</v>
          </cell>
          <cell r="E68">
            <v>4.1499061808320672E-5</v>
          </cell>
          <cell r="F68">
            <v>6.3455482540462376E-5</v>
          </cell>
          <cell r="G68">
            <v>2.682673233505553E-4</v>
          </cell>
          <cell r="H68">
            <v>4.2181902530962124E-4</v>
          </cell>
          <cell r="I68">
            <v>3.4226989736217754E-4</v>
          </cell>
          <cell r="J68">
            <v>1.4504960294828642E-3</v>
          </cell>
          <cell r="K68">
            <v>1.2844714976521416E-3</v>
          </cell>
          <cell r="L68">
            <v>5.3173367547859332E-3</v>
          </cell>
          <cell r="M68">
            <v>4.8158002418210374E-3</v>
          </cell>
          <cell r="N68">
            <v>3.9997314155676283E-3</v>
          </cell>
          <cell r="O68">
            <v>2.646149163380841E-3</v>
          </cell>
        </row>
        <row r="69">
          <cell r="A69" t="str">
            <v>T-PHEV-STG_S1</v>
          </cell>
          <cell r="B69" t="str">
            <v>VAR_fin</v>
          </cell>
          <cell r="C69" t="str">
            <v>T-ELC-car-PlgSTGin_S1</v>
          </cell>
          <cell r="E69">
            <v>4.1499061808320672E-5</v>
          </cell>
          <cell r="F69">
            <v>6.3455482540462376E-5</v>
          </cell>
          <cell r="G69">
            <v>2.682673233505553E-4</v>
          </cell>
          <cell r="H69">
            <v>4.2181902530962124E-4</v>
          </cell>
          <cell r="I69">
            <v>3.4226989736217754E-4</v>
          </cell>
          <cell r="J69">
            <v>1.4504960294828642E-3</v>
          </cell>
          <cell r="K69">
            <v>1.2844714976521416E-3</v>
          </cell>
          <cell r="L69">
            <v>5.3173367547859332E-3</v>
          </cell>
          <cell r="M69">
            <v>4.8158002418210374E-3</v>
          </cell>
          <cell r="N69">
            <v>3.9997314155676283E-3</v>
          </cell>
          <cell r="O69">
            <v>2.646149163380841E-3</v>
          </cell>
        </row>
        <row r="70">
          <cell r="A70" t="str">
            <v>T-PHEV-STG_S1</v>
          </cell>
          <cell r="B70" t="str">
            <v>VAR_ncap</v>
          </cell>
          <cell r="C70" t="str">
            <v>-</v>
          </cell>
          <cell r="E70">
            <v>2.51030012195959E-3</v>
          </cell>
          <cell r="F70">
            <v>9.1758024801068196E-4</v>
          </cell>
          <cell r="G70">
            <v>2.4660789114432698E-3</v>
          </cell>
          <cell r="H70">
            <v>2.0260412571249699E-3</v>
          </cell>
          <cell r="J70">
            <v>9.1438789677797793E-3</v>
          </cell>
          <cell r="L70">
            <v>2.4389081522138999E-2</v>
          </cell>
          <cell r="M70">
            <v>3.4813464357365499E-3</v>
          </cell>
          <cell r="N70">
            <v>3.0229731887814601E-3</v>
          </cell>
          <cell r="O70">
            <v>5.2370201386440296E-3</v>
          </cell>
        </row>
        <row r="71">
          <cell r="A71" t="str">
            <v>T-PHEV-STG_S1</v>
          </cell>
          <cell r="B71" t="str">
            <v>VAR_cap</v>
          </cell>
          <cell r="C71" t="str">
            <v>-</v>
          </cell>
          <cell r="E71">
            <v>2.51030012195959E-3</v>
          </cell>
          <cell r="F71">
            <v>3.4268547163764161E-3</v>
          </cell>
          <cell r="G71">
            <v>5.891034615781097E-3</v>
          </cell>
          <cell r="H71">
            <v>6.6910702000880186E-3</v>
          </cell>
          <cell r="I71">
            <v>4.2113121175958185E-3</v>
          </cell>
          <cell r="J71">
            <v>1.1166685041334961E-2</v>
          </cell>
          <cell r="K71">
            <v>9.1406148625254122E-3</v>
          </cell>
          <cell r="L71">
            <v>3.2309060550857083E-2</v>
          </cell>
          <cell r="M71">
            <v>2.786145465387934E-2</v>
          </cell>
          <cell r="N71">
            <v>2.3137055334994109E-2</v>
          </cell>
          <cell r="O71">
            <v>1.1736402880033185E-2</v>
          </cell>
        </row>
        <row r="72">
          <cell r="A72" t="str">
            <v>T-Plg-GSL-mix_S3</v>
          </cell>
          <cell r="B72" t="str">
            <v>VAR_fout</v>
          </cell>
          <cell r="C72" t="str">
            <v>CO2_T</v>
          </cell>
          <cell r="D72">
            <v>5.7005619320740601</v>
          </cell>
          <cell r="E72">
            <v>17.857303161018152</v>
          </cell>
          <cell r="F72">
            <v>131.22022708221658</v>
          </cell>
          <cell r="G72">
            <v>296.72969128896375</v>
          </cell>
          <cell r="H72">
            <v>785.94414924275907</v>
          </cell>
          <cell r="I72">
            <v>500.2429083660366</v>
          </cell>
          <cell r="J72">
            <v>362.79737349259494</v>
          </cell>
          <cell r="K72">
            <v>96.455761574656194</v>
          </cell>
          <cell r="L72">
            <v>58.293535600667447</v>
          </cell>
          <cell r="M72">
            <v>0.1711054921941485</v>
          </cell>
          <cell r="N72">
            <v>0.142468311670643</v>
          </cell>
          <cell r="O72">
            <v>6.8049499131396504E-2</v>
          </cell>
        </row>
        <row r="73">
          <cell r="A73" t="str">
            <v>T-Plg-GSL-mix_S3</v>
          </cell>
          <cell r="B73" t="str">
            <v>VAR_fout</v>
          </cell>
          <cell r="C73" t="str">
            <v>T-PEVmix-ELC_GSL_S3</v>
          </cell>
          <cell r="D73">
            <v>4.2139089735371213E-2</v>
          </cell>
          <cell r="E73">
            <v>0.1320028638054091</v>
          </cell>
          <cell r="F73">
            <v>0.96999225514974741</v>
          </cell>
          <cell r="G73">
            <v>2.1934537747974754</v>
          </cell>
          <cell r="H73">
            <v>5.8097730410729511</v>
          </cell>
          <cell r="I73">
            <v>3.9183498247556594</v>
          </cell>
          <cell r="J73">
            <v>3.0019328613458782</v>
          </cell>
          <cell r="K73">
            <v>0.84645536523551657</v>
          </cell>
          <cell r="L73">
            <v>0.54075404240819092</v>
          </cell>
          <cell r="M73">
            <v>1.6701424747593435E-3</v>
          </cell>
          <cell r="N73">
            <v>1.4542981605517979E-3</v>
          </cell>
          <cell r="O73">
            <v>7.0916729718773646E-4</v>
          </cell>
        </row>
        <row r="74">
          <cell r="A74" t="str">
            <v>T-Plg-GSL-mix_S3</v>
          </cell>
          <cell r="B74" t="str">
            <v>VAR_fin</v>
          </cell>
          <cell r="C74" t="str">
            <v>TGSL</v>
          </cell>
          <cell r="D74">
            <v>7.7243386613469606E-2</v>
          </cell>
          <cell r="E74">
            <v>0.24196887752057139</v>
          </cell>
          <cell r="F74">
            <v>1.7780518574826087</v>
          </cell>
          <cell r="G74">
            <v>4.0207275242406961</v>
          </cell>
          <cell r="H74">
            <v>10.64964971873658</v>
          </cell>
          <cell r="I74">
            <v>6.7783591919517185</v>
          </cell>
          <cell r="J74">
            <v>4.9159535703603687</v>
          </cell>
          <cell r="K74">
            <v>1.3069886392229837</v>
          </cell>
          <cell r="L74">
            <v>0.78988530624210596</v>
          </cell>
          <cell r="M74">
            <v>2.3185026042567523E-3</v>
          </cell>
          <cell r="N74">
            <v>1.9304649277864902E-3</v>
          </cell>
          <cell r="O74">
            <v>9.2207993402976327E-4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T-ELC-car-PlgSTGAUXout_S2</v>
          </cell>
          <cell r="D75">
            <v>5.1340519014282638E-4</v>
          </cell>
          <cell r="E75">
            <v>2.659548105785304E-4</v>
          </cell>
          <cell r="F75">
            <v>9.3937102148932104E-3</v>
          </cell>
          <cell r="G75">
            <v>2.6058871859712639E-2</v>
          </cell>
          <cell r="H75">
            <v>1.707519849784889E-2</v>
          </cell>
          <cell r="I75">
            <v>1.1884448304634022E-2</v>
          </cell>
          <cell r="J75">
            <v>2.3412256624552948E-3</v>
          </cell>
          <cell r="K75">
            <v>2.8541050415202126E-3</v>
          </cell>
          <cell r="L75">
            <v>2.7410924467137737E-3</v>
          </cell>
          <cell r="M75">
            <v>2.8866896832471759E-3</v>
          </cell>
          <cell r="N75">
            <v>2.7223272423112419E-3</v>
          </cell>
          <cell r="O75">
            <v>3.4344452890357102E-3</v>
          </cell>
        </row>
        <row r="76">
          <cell r="A76" t="str">
            <v>T-PHEV-STG_S2</v>
          </cell>
          <cell r="B76" t="str">
            <v>VAR_fout</v>
          </cell>
          <cell r="C76" t="str">
            <v>T-ELC-car-PlgSTGOut_S2</v>
          </cell>
          <cell r="D76">
            <v>5.1340519014282627E-4</v>
          </cell>
          <cell r="E76">
            <v>2.6595481057853034E-4</v>
          </cell>
          <cell r="F76">
            <v>9.3937102148932104E-3</v>
          </cell>
          <cell r="G76">
            <v>2.6058871859712639E-2</v>
          </cell>
          <cell r="H76">
            <v>1.707519849784889E-2</v>
          </cell>
          <cell r="I76">
            <v>1.188444830463402E-2</v>
          </cell>
          <cell r="J76">
            <v>2.3412256624552943E-3</v>
          </cell>
          <cell r="K76">
            <v>2.8541050415202118E-3</v>
          </cell>
          <cell r="L76">
            <v>2.7410924467137737E-3</v>
          </cell>
          <cell r="M76">
            <v>2.886689683247175E-3</v>
          </cell>
          <cell r="N76">
            <v>2.7223272423112419E-3</v>
          </cell>
          <cell r="O76">
            <v>3.4344452890357094E-3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T-ELC-car-PlgSTGAUXin_S2</v>
          </cell>
          <cell r="D77">
            <v>5.1368276334201124E-4</v>
          </cell>
          <cell r="E77">
            <v>2.6672932012428548E-4</v>
          </cell>
          <cell r="F77">
            <v>9.3960398049947932E-3</v>
          </cell>
          <cell r="G77">
            <v>2.6062853415249047E-2</v>
          </cell>
          <cell r="H77">
            <v>1.707835986600157E-2</v>
          </cell>
          <cell r="I77">
            <v>1.1886439511923294E-2</v>
          </cell>
          <cell r="J77">
            <v>2.3430225285093519E-3</v>
          </cell>
          <cell r="K77">
            <v>2.8551761213842378E-3</v>
          </cell>
          <cell r="L77">
            <v>2.7419051063425461E-3</v>
          </cell>
          <cell r="M77">
            <v>2.8877142509827433E-3</v>
          </cell>
          <cell r="N77">
            <v>2.7229032158373437E-3</v>
          </cell>
          <cell r="O77">
            <v>3.4355594243869552E-3</v>
          </cell>
        </row>
        <row r="78">
          <cell r="A78" t="str">
            <v>T-PHEV-STG_S2</v>
          </cell>
          <cell r="B78" t="str">
            <v>VAR_fin</v>
          </cell>
          <cell r="C78" t="str">
            <v>T-ELC-car-PlgSTGin_S2</v>
          </cell>
          <cell r="D78">
            <v>5.1368276334201124E-4</v>
          </cell>
          <cell r="E78">
            <v>2.6672932012428548E-4</v>
          </cell>
          <cell r="F78">
            <v>9.3960398049947932E-3</v>
          </cell>
          <cell r="G78">
            <v>2.6062853415249047E-2</v>
          </cell>
          <cell r="H78">
            <v>1.707835986600157E-2</v>
          </cell>
          <cell r="I78">
            <v>1.1886439511923294E-2</v>
          </cell>
          <cell r="J78">
            <v>2.3430225285093519E-3</v>
          </cell>
          <cell r="K78">
            <v>2.8551761213842378E-3</v>
          </cell>
          <cell r="L78">
            <v>2.7419051063425461E-3</v>
          </cell>
          <cell r="M78">
            <v>2.8877142509827433E-3</v>
          </cell>
          <cell r="N78">
            <v>2.7229032158373437E-3</v>
          </cell>
          <cell r="O78">
            <v>3.4355594243869552E-3</v>
          </cell>
        </row>
        <row r="79">
          <cell r="A79" t="str">
            <v>T-PHEV-STG_S2</v>
          </cell>
          <cell r="B79" t="str">
            <v>VAR_ncap</v>
          </cell>
          <cell r="C79" t="str">
            <v>-</v>
          </cell>
          <cell r="D79">
            <v>6.4867963631794002E-3</v>
          </cell>
          <cell r="E79">
            <v>6.5448742926573801E-3</v>
          </cell>
          <cell r="F79">
            <v>9.8044121024315201E-3</v>
          </cell>
          <cell r="G79">
            <v>2.09350452419984E-2</v>
          </cell>
          <cell r="H79">
            <v>1.0985689180389E-2</v>
          </cell>
          <cell r="I79">
            <v>1.3589341168277E-2</v>
          </cell>
          <cell r="J79">
            <v>7.8578702585090105E-3</v>
          </cell>
          <cell r="K79">
            <v>9.8150777566372808E-3</v>
          </cell>
          <cell r="L79">
            <v>7.1228828006891102E-3</v>
          </cell>
          <cell r="M79">
            <v>8.1792855517471303E-3</v>
          </cell>
          <cell r="N79">
            <v>8.1526002457222892E-3</v>
          </cell>
          <cell r="O79">
            <v>1.35218153972212E-2</v>
          </cell>
        </row>
        <row r="80">
          <cell r="A80" t="str">
            <v>T-PHEV-STG_S2</v>
          </cell>
          <cell r="B80" t="str">
            <v>VAR_cap</v>
          </cell>
          <cell r="C80" t="str">
            <v>-</v>
          </cell>
          <cell r="D80">
            <v>6.4867963631794002E-3</v>
          </cell>
          <cell r="E80">
            <v>1.3030523137749524E-2</v>
          </cell>
          <cell r="F80">
            <v>2.283188559416648E-2</v>
          </cell>
          <cell r="G80">
            <v>4.3761193623706909E-2</v>
          </cell>
          <cell r="H80">
            <v>4.6744589321674655E-2</v>
          </cell>
          <cell r="I80">
            <v>4.3572504348631892E-2</v>
          </cell>
          <cell r="J80">
            <v>3.242045174865562E-2</v>
          </cell>
          <cell r="K80">
            <v>3.1248875809372075E-2</v>
          </cell>
          <cell r="L80">
            <v>2.5827124457815386E-2</v>
          </cell>
          <cell r="M80">
            <v>2.5104567789811183E-2</v>
          </cell>
          <cell r="N80">
            <v>2.2920588419108913E-2</v>
          </cell>
          <cell r="O80">
            <v>2.9844021809671425E-2</v>
          </cell>
        </row>
        <row r="81">
          <cell r="A81" t="str">
            <v>T-Plg-GSL-mix_S4</v>
          </cell>
          <cell r="B81" t="str">
            <v>VAR_fout</v>
          </cell>
          <cell r="C81" t="str">
            <v>CO2_T</v>
          </cell>
          <cell r="D81">
            <v>12.850840114975099</v>
          </cell>
          <cell r="E81">
            <v>22.519359739383198</v>
          </cell>
          <cell r="F81">
            <v>17.838837575382001</v>
          </cell>
          <cell r="G81">
            <v>14.954028137587354</v>
          </cell>
          <cell r="H81">
            <v>3.7455385252635041</v>
          </cell>
          <cell r="I81">
            <v>0.69499814518982761</v>
          </cell>
          <cell r="J81">
            <v>5.3543069521068201E-2</v>
          </cell>
          <cell r="K81">
            <v>2.9830814327570447E-2</v>
          </cell>
          <cell r="L81">
            <v>33.365963114582655</v>
          </cell>
          <cell r="M81">
            <v>90.642003111309819</v>
          </cell>
          <cell r="N81">
            <v>82.322908669728761</v>
          </cell>
          <cell r="O81">
            <v>79.262576414765704</v>
          </cell>
        </row>
        <row r="82">
          <cell r="A82" t="str">
            <v>T-Plg-GSL-mix_S4</v>
          </cell>
          <cell r="B82" t="str">
            <v>VAR_fout</v>
          </cell>
          <cell r="C82" t="str">
            <v>T-PEVmix-ELC_GSL_S4</v>
          </cell>
          <cell r="D82">
            <v>9.0505382159894274E-2</v>
          </cell>
          <cell r="E82">
            <v>0.1585984450023612</v>
          </cell>
          <cell r="F82">
            <v>0.12563465093358686</v>
          </cell>
          <cell r="G82">
            <v>0.10531763054502696</v>
          </cell>
          <cell r="H82">
            <v>2.6378928738561867E-2</v>
          </cell>
          <cell r="I82">
            <v>5.1607315808197152E-3</v>
          </cell>
          <cell r="J82">
            <v>4.146234998841519E-4</v>
          </cell>
          <cell r="K82">
            <v>2.4264437010708035E-4</v>
          </cell>
          <cell r="L82">
            <v>0.29122753167523474</v>
          </cell>
          <cell r="M82">
            <v>0.83668402156348387</v>
          </cell>
          <cell r="N82">
            <v>0.80116312641047271</v>
          </cell>
          <cell r="O82">
            <v>0.7714251837588374</v>
          </cell>
        </row>
        <row r="83">
          <cell r="A83" t="str">
            <v>T-Plg-GSL-mix_S4</v>
          </cell>
          <cell r="B83" t="str">
            <v>VAR_fin</v>
          </cell>
          <cell r="C83" t="str">
            <v>TGSL</v>
          </cell>
          <cell r="D83">
            <v>0.17413062486416087</v>
          </cell>
          <cell r="E83">
            <v>0.30514037587240095</v>
          </cell>
          <cell r="F83">
            <v>0.2417186663330893</v>
          </cell>
          <cell r="G83">
            <v>0.20262910755538416</v>
          </cell>
          <cell r="H83">
            <v>5.0752554542865785E-2</v>
          </cell>
          <cell r="I83">
            <v>9.4173190405125711E-3</v>
          </cell>
          <cell r="J83">
            <v>7.2551584716894668E-4</v>
          </cell>
          <cell r="K83">
            <v>4.0421157625434201E-4</v>
          </cell>
          <cell r="L83">
            <v>0.45211332133580823</v>
          </cell>
          <cell r="M83">
            <v>1.2282114242724911</v>
          </cell>
          <cell r="N83">
            <v>1.1154865673404979</v>
          </cell>
          <cell r="O83">
            <v>1.0740186506065807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T-ELC-car-PlgSTGAUXout_S3</v>
          </cell>
          <cell r="E84">
            <v>7.0548179465003205E-2</v>
          </cell>
          <cell r="F84">
            <v>0.30128906178323295</v>
          </cell>
          <cell r="G84">
            <v>0.71045464647923784</v>
          </cell>
          <cell r="H84">
            <v>3.0221899371921701</v>
          </cell>
          <cell r="I84">
            <v>3.0862751604208349</v>
          </cell>
          <cell r="J84">
            <v>4.1459259486177604</v>
          </cell>
          <cell r="K84">
            <v>2.0833319981936396</v>
          </cell>
          <cell r="L84">
            <v>1.5839275822177818</v>
          </cell>
          <cell r="M84">
            <v>5.0835705279816757E-3</v>
          </cell>
          <cell r="N84">
            <v>4.4233139342580675E-3</v>
          </cell>
          <cell r="O84">
            <v>2.2487155830599199E-3</v>
          </cell>
        </row>
        <row r="85">
          <cell r="A85" t="str">
            <v>T-PHEV-STG_S3</v>
          </cell>
          <cell r="B85" t="str">
            <v>VAR_fout</v>
          </cell>
          <cell r="C85" t="str">
            <v>T-ELC-car-PlgSTGOut_S3</v>
          </cell>
          <cell r="E85">
            <v>7.0548179465003205E-2</v>
          </cell>
          <cell r="F85">
            <v>0.30128906178323289</v>
          </cell>
          <cell r="G85">
            <v>0.71045464647923784</v>
          </cell>
          <cell r="H85">
            <v>3.0221899371921692</v>
          </cell>
          <cell r="I85">
            <v>3.0862751604208341</v>
          </cell>
          <cell r="J85">
            <v>4.1459259486177604</v>
          </cell>
          <cell r="K85">
            <v>2.0833319981936396</v>
          </cell>
          <cell r="L85">
            <v>1.5839275822177818</v>
          </cell>
          <cell r="M85">
            <v>5.0835705279816739E-3</v>
          </cell>
          <cell r="N85">
            <v>4.4233139342580666E-3</v>
          </cell>
          <cell r="O85">
            <v>2.2487155830599199E-3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T-ELC-car-PlgSTGAUXin_S3</v>
          </cell>
          <cell r="E86">
            <v>7.0555610477007688E-2</v>
          </cell>
          <cell r="F86">
            <v>0.30132049150952062</v>
          </cell>
          <cell r="G86">
            <v>0.71052681623371872</v>
          </cell>
          <cell r="H86">
            <v>3.0224927644102912</v>
          </cell>
          <cell r="I86">
            <v>3.0865842518737772</v>
          </cell>
          <cell r="J86">
            <v>4.1463411446181819</v>
          </cell>
          <cell r="K86">
            <v>2.0835406755210824</v>
          </cell>
          <cell r="L86">
            <v>1.5840863440351076</v>
          </cell>
          <cell r="M86">
            <v>5.0851306008563874E-3</v>
          </cell>
          <cell r="N86">
            <v>4.4240961479872385E-3</v>
          </cell>
          <cell r="O86">
            <v>2.2506262881454744E-3</v>
          </cell>
        </row>
        <row r="87">
          <cell r="A87" t="str">
            <v>T-PHEV-STG_S3</v>
          </cell>
          <cell r="B87" t="str">
            <v>VAR_fin</v>
          </cell>
          <cell r="C87" t="str">
            <v>T-ELC-car-PlgSTGin_S3</v>
          </cell>
          <cell r="E87">
            <v>7.0555610477007688E-2</v>
          </cell>
          <cell r="F87">
            <v>0.30132049150952062</v>
          </cell>
          <cell r="G87">
            <v>0.71052681623371872</v>
          </cell>
          <cell r="H87">
            <v>3.0224927644102912</v>
          </cell>
          <cell r="I87">
            <v>3.0865842518737772</v>
          </cell>
          <cell r="J87">
            <v>4.1463411446181819</v>
          </cell>
          <cell r="K87">
            <v>2.0835406755210824</v>
          </cell>
          <cell r="L87">
            <v>1.5840863440351076</v>
          </cell>
          <cell r="M87">
            <v>5.0851306008563874E-3</v>
          </cell>
          <cell r="N87">
            <v>4.4240961479872385E-3</v>
          </cell>
          <cell r="O87">
            <v>2.2506262881454744E-3</v>
          </cell>
        </row>
        <row r="88">
          <cell r="A88" t="str">
            <v>T-PHEV-STG_S3</v>
          </cell>
          <cell r="B88" t="str">
            <v>VAR_ncap</v>
          </cell>
          <cell r="C88" t="str">
            <v>-</v>
          </cell>
          <cell r="E88">
            <v>2.9035876344759499</v>
          </cell>
          <cell r="F88">
            <v>9.8463863885880691</v>
          </cell>
          <cell r="G88">
            <v>11.9663974271946</v>
          </cell>
          <cell r="H88">
            <v>60.484527520802601</v>
          </cell>
          <cell r="J88">
            <v>19.648074457573699</v>
          </cell>
          <cell r="L88">
            <v>3.2553552088670203E-2</v>
          </cell>
          <cell r="M88">
            <v>6.3595562256944004E-3</v>
          </cell>
          <cell r="N88">
            <v>5.2826957546847101E-3</v>
          </cell>
          <cell r="O88">
            <v>5.0025675380071096E-3</v>
          </cell>
        </row>
        <row r="89">
          <cell r="A89" t="str">
            <v>T-PHEV-STG_S3</v>
          </cell>
          <cell r="B89" t="str">
            <v>VAR_cap</v>
          </cell>
          <cell r="C89" t="str">
            <v>-</v>
          </cell>
          <cell r="E89">
            <v>2.9035876344759499</v>
          </cell>
          <cell r="F89">
            <v>12.748447136016122</v>
          </cell>
          <cell r="G89">
            <v>24.702360596947088</v>
          </cell>
          <cell r="H89">
            <v>83.74645993967323</v>
          </cell>
          <cell r="I89">
            <v>50.522234817377992</v>
          </cell>
          <cell r="J89">
            <v>50.984428094374699</v>
          </cell>
          <cell r="K89">
            <v>19.567275233709502</v>
          </cell>
          <cell r="L89">
            <v>16.779232176316157</v>
          </cell>
          <cell r="M89">
            <v>3.8901933995062615E-2</v>
          </cell>
          <cell r="N89">
            <v>3.3844485526207613E-2</v>
          </cell>
          <cell r="O89">
            <v>1.6637932137001536E-2</v>
          </cell>
        </row>
        <row r="90">
          <cell r="A90" t="str">
            <v>TFLGV-HYBDSL</v>
          </cell>
          <cell r="B90" t="str">
            <v>VAR_fout</v>
          </cell>
          <cell r="C90" t="str">
            <v>CO2_T</v>
          </cell>
          <cell r="E90">
            <v>18.498476866842498</v>
          </cell>
          <cell r="F90">
            <v>12.960722348065966</v>
          </cell>
          <cell r="G90">
            <v>39.958197911988236</v>
          </cell>
          <cell r="H90">
            <v>34.489601981342147</v>
          </cell>
          <cell r="I90">
            <v>2.1865880801274001E-3</v>
          </cell>
        </row>
        <row r="91">
          <cell r="A91" t="str">
            <v>TFLGV-HYBDSL</v>
          </cell>
          <cell r="B91" t="str">
            <v>VAR_fout</v>
          </cell>
          <cell r="C91" t="str">
            <v>TFLGV</v>
          </cell>
          <cell r="E91">
            <v>0.11628238272253935</v>
          </cell>
          <cell r="F91">
            <v>8.1471771286195621E-2</v>
          </cell>
          <cell r="G91">
            <v>0.25117929956888863</v>
          </cell>
          <cell r="H91">
            <v>0.21680342259589713</v>
          </cell>
          <cell r="I91">
            <v>1.3745005808865663E-5</v>
          </cell>
        </row>
        <row r="92">
          <cell r="A92" t="str">
            <v>TFLGV-HYBDSL</v>
          </cell>
          <cell r="B92" t="str">
            <v>VAR_fin</v>
          </cell>
          <cell r="C92" t="str">
            <v>TDSL</v>
          </cell>
          <cell r="E92">
            <v>0.25236666939757824</v>
          </cell>
          <cell r="F92">
            <v>0.17681749451658837</v>
          </cell>
          <cell r="G92">
            <v>0.5451323043927454</v>
          </cell>
          <cell r="H92">
            <v>0.47052663003195283</v>
          </cell>
          <cell r="I92">
            <v>2.9830669578818583E-5</v>
          </cell>
        </row>
        <row r="93">
          <cell r="A93" t="str">
            <v>TFLGV-HYBDSL</v>
          </cell>
          <cell r="B93" t="str">
            <v>VAR_ncap</v>
          </cell>
          <cell r="C93" t="str">
            <v>-</v>
          </cell>
          <cell r="E93">
            <v>8.1055235260904593E-3</v>
          </cell>
          <cell r="F93">
            <v>3.8853316253657003E-6</v>
          </cell>
          <cell r="G93">
            <v>1.54666182273127E-2</v>
          </cell>
        </row>
        <row r="94">
          <cell r="A94" t="str">
            <v>TFLGV-HYBDSL</v>
          </cell>
          <cell r="B94" t="str">
            <v>VAR_cap</v>
          </cell>
          <cell r="C94" t="str">
            <v>-</v>
          </cell>
          <cell r="E94">
            <v>8.1055235260904593E-3</v>
          </cell>
          <cell r="F94">
            <v>8.1094088577158292E-3</v>
          </cell>
          <cell r="G94">
            <v>2.2502082272150298E-2</v>
          </cell>
          <cell r="H94">
            <v>1.5468608852877401E-2</v>
          </cell>
          <cell r="I94">
            <v>1.1199316941996017E-6</v>
          </cell>
        </row>
        <row r="95">
          <cell r="A95" t="str">
            <v>TFHGV-FCLH2O</v>
          </cell>
          <cell r="B95" t="str">
            <v>VAR_fout</v>
          </cell>
          <cell r="C95" t="str">
            <v>TFHGV</v>
          </cell>
          <cell r="D95">
            <v>7.2885261203421822E-4</v>
          </cell>
          <cell r="E95">
            <v>2.3247359623221643E-3</v>
          </cell>
          <cell r="F95">
            <v>2.3318509227943014E-3</v>
          </cell>
          <cell r="G95">
            <v>5.7058135528858809E-6</v>
          </cell>
          <cell r="H95">
            <v>6.4841900234599012E-6</v>
          </cell>
          <cell r="I95">
            <v>5.7320081194344761E-6</v>
          </cell>
          <cell r="J95">
            <v>6.0462758883128243E-6</v>
          </cell>
          <cell r="K95">
            <v>4.9814237437387192E-6</v>
          </cell>
          <cell r="L95">
            <v>4.8126144470503534E-6</v>
          </cell>
          <cell r="M95">
            <v>5.4623504361847995E-6</v>
          </cell>
          <cell r="N95">
            <v>4.6591036759052198E-6</v>
          </cell>
          <cell r="O95">
            <v>6.0988796880380167E-6</v>
          </cell>
        </row>
        <row r="96">
          <cell r="A96" t="str">
            <v>TFHGV-FCLH2O</v>
          </cell>
          <cell r="B96" t="str">
            <v>VAR_fin</v>
          </cell>
          <cell r="C96" t="str">
            <v>TH2O</v>
          </cell>
          <cell r="D96">
            <v>4.1777938358729316E-3</v>
          </cell>
          <cell r="E96">
            <v>1.3263741754516899E-2</v>
          </cell>
          <cell r="F96">
            <v>1.3304114417998218E-2</v>
          </cell>
          <cell r="G96">
            <v>3.1869078594663603E-5</v>
          </cell>
          <cell r="H96">
            <v>3.3280819316559347E-5</v>
          </cell>
          <cell r="I96">
            <v>2.8776840327871436E-5</v>
          </cell>
          <cell r="J96">
            <v>2.8909712629312935E-5</v>
          </cell>
          <cell r="K96">
            <v>2.3177708499967216E-5</v>
          </cell>
          <cell r="L96">
            <v>2.1984462114736632E-5</v>
          </cell>
          <cell r="M96">
            <v>2.4952515424401169E-5</v>
          </cell>
          <cell r="N96">
            <v>2.1283210898879818E-5</v>
          </cell>
          <cell r="O96">
            <v>2.7860239152584998E-5</v>
          </cell>
        </row>
        <row r="97">
          <cell r="A97" t="str">
            <v>TFHGV-FCLH2O</v>
          </cell>
          <cell r="B97" t="str">
            <v>VAR_ncap</v>
          </cell>
          <cell r="C97" t="str">
            <v>-</v>
          </cell>
          <cell r="E97">
            <v>7.4287211226628899E-8</v>
          </cell>
          <cell r="F97">
            <v>4.17441774380416E-8</v>
          </cell>
          <cell r="G97">
            <v>3.5514664091482102E-8</v>
          </cell>
          <cell r="H97">
            <v>1.3432171293069801E-7</v>
          </cell>
          <cell r="I97">
            <v>7.4151915562429504E-8</v>
          </cell>
          <cell r="J97">
            <v>9.7621834673188996E-8</v>
          </cell>
          <cell r="K97">
            <v>6.4334391304856304E-8</v>
          </cell>
          <cell r="L97">
            <v>7.6947640489959405E-8</v>
          </cell>
          <cell r="M97">
            <v>1.00589121990415E-7</v>
          </cell>
          <cell r="N97">
            <v>6.5943687357713794E-8</v>
          </cell>
          <cell r="O97">
            <v>9.2117906741040599E-8</v>
          </cell>
        </row>
        <row r="98">
          <cell r="A98" t="str">
            <v>TFHGV-FCLH2O</v>
          </cell>
          <cell r="B98" t="str">
            <v>VAR_cap</v>
          </cell>
          <cell r="C98" t="str">
            <v>-</v>
          </cell>
          <cell r="D98">
            <v>1.4E-5</v>
          </cell>
          <cell r="E98">
            <v>4.4074287211226629E-5</v>
          </cell>
          <cell r="F98">
            <v>4.4116031388664667E-5</v>
          </cell>
          <cell r="G98">
            <v>1.4627691839070252E-7</v>
          </cell>
          <cell r="H98">
            <v>1.4353189113469001E-7</v>
          </cell>
          <cell r="I98">
            <v>1.3913893052674041E-7</v>
          </cell>
          <cell r="J98">
            <v>1.3607041827081799E-7</v>
          </cell>
          <cell r="K98">
            <v>1.3021573940296699E-7</v>
          </cell>
          <cell r="L98">
            <v>1.24020905902334E-7</v>
          </cell>
          <cell r="M98">
            <v>1.2054430105289099E-7</v>
          </cell>
          <cell r="N98">
            <v>1.193709192614209E-7</v>
          </cell>
          <cell r="O98">
            <v>1.36620850536663E-7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T-ELC-car-PlgSTGAUXout_S4</v>
          </cell>
          <cell r="E99">
            <v>3.0262796660998631E-4</v>
          </cell>
          <cell r="F99">
            <v>2.1848520050571266E-2</v>
          </cell>
          <cell r="G99">
            <v>0.72404912814390254</v>
          </cell>
          <cell r="H99">
            <v>1.0822917708754685</v>
          </cell>
          <cell r="I99">
            <v>0.98948492368353169</v>
          </cell>
          <cell r="J99">
            <v>1.5562660896252365</v>
          </cell>
          <cell r="K99">
            <v>1.559619954906287</v>
          </cell>
          <cell r="L99">
            <v>2.6574871218108389</v>
          </cell>
          <cell r="M99">
            <v>3.9864226196163113</v>
          </cell>
          <cell r="N99">
            <v>3.5898445125746714</v>
          </cell>
          <cell r="O99">
            <v>3.3983701431693403</v>
          </cell>
        </row>
        <row r="100">
          <cell r="A100" t="str">
            <v>T-PHEV-STG_S4</v>
          </cell>
          <cell r="B100" t="str">
            <v>VAR_fout</v>
          </cell>
          <cell r="C100" t="str">
            <v>T-ELC-car-PlgSTGOut_S4</v>
          </cell>
          <cell r="E100">
            <v>3.0262796660998625E-4</v>
          </cell>
          <cell r="F100">
            <v>2.1848520050571262E-2</v>
          </cell>
          <cell r="G100">
            <v>0.72404912814390243</v>
          </cell>
          <cell r="H100">
            <v>1.0822917708754682</v>
          </cell>
          <cell r="I100">
            <v>0.98948492368353147</v>
          </cell>
          <cell r="J100">
            <v>1.5562660896252363</v>
          </cell>
          <cell r="K100">
            <v>1.5596199549062861</v>
          </cell>
          <cell r="L100">
            <v>2.657487121810838</v>
          </cell>
          <cell r="M100">
            <v>3.9864226196163104</v>
          </cell>
          <cell r="N100">
            <v>3.5898445125746701</v>
          </cell>
          <cell r="O100">
            <v>3.3983701431693403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T-ELC-car-PlgSTGAUXin_S4</v>
          </cell>
          <cell r="E101">
            <v>3.0302746751680515E-4</v>
          </cell>
          <cell r="F101">
            <v>2.1852199605947885E-2</v>
          </cell>
          <cell r="G101">
            <v>0.72412266417471294</v>
          </cell>
          <cell r="H101">
            <v>1.0824005942194235</v>
          </cell>
          <cell r="I101">
            <v>0.98958432553314846</v>
          </cell>
          <cell r="J101">
            <v>1.5564222883831025</v>
          </cell>
          <cell r="K101">
            <v>1.559776331631022</v>
          </cell>
          <cell r="L101">
            <v>2.6577532503182</v>
          </cell>
          <cell r="M101">
            <v>3.9868224622521127</v>
          </cell>
          <cell r="N101">
            <v>3.5902036533424599</v>
          </cell>
          <cell r="O101">
            <v>3.3987117267409079</v>
          </cell>
        </row>
        <row r="102">
          <cell r="A102" t="str">
            <v>T-PHEV-STG_S4</v>
          </cell>
          <cell r="B102" t="str">
            <v>VAR_fin</v>
          </cell>
          <cell r="C102" t="str">
            <v>T-ELC-car-PlgSTGin_S4</v>
          </cell>
          <cell r="E102">
            <v>3.0302746751680515E-4</v>
          </cell>
          <cell r="F102">
            <v>2.1852199605947885E-2</v>
          </cell>
          <cell r="G102">
            <v>0.72412266417471294</v>
          </cell>
          <cell r="H102">
            <v>1.0824005942194235</v>
          </cell>
          <cell r="I102">
            <v>0.98958432553314846</v>
          </cell>
          <cell r="J102">
            <v>1.5564222883831025</v>
          </cell>
          <cell r="K102">
            <v>1.559776331631022</v>
          </cell>
          <cell r="L102">
            <v>2.6577532503182</v>
          </cell>
          <cell r="M102">
            <v>3.9868224622521127</v>
          </cell>
          <cell r="N102">
            <v>3.5902036533424599</v>
          </cell>
          <cell r="O102">
            <v>3.3987117267409079</v>
          </cell>
        </row>
        <row r="103">
          <cell r="A103" t="str">
            <v>T-PHEV-STG_S4</v>
          </cell>
          <cell r="B103" t="str">
            <v>VAR_ncap</v>
          </cell>
          <cell r="C103" t="str">
            <v>-</v>
          </cell>
          <cell r="E103">
            <v>1.15321851167908E-2</v>
          </cell>
          <cell r="F103">
            <v>1.40763503301782E-2</v>
          </cell>
          <cell r="G103">
            <v>27.275558211393498</v>
          </cell>
          <cell r="H103">
            <v>9.6872505087511503E-3</v>
          </cell>
          <cell r="J103">
            <v>15.1921302292915</v>
          </cell>
          <cell r="L103">
            <v>11.7908186218376</v>
          </cell>
          <cell r="M103">
            <v>22.275273776232101</v>
          </cell>
          <cell r="N103">
            <v>2.3519360404174199</v>
          </cell>
          <cell r="O103">
            <v>6.82703285280515</v>
          </cell>
        </row>
        <row r="104">
          <cell r="A104" t="str">
            <v>T-PHEV-STG_S4</v>
          </cell>
          <cell r="B104" t="str">
            <v>VAR_cap</v>
          </cell>
          <cell r="C104" t="str">
            <v>-</v>
          </cell>
          <cell r="E104">
            <v>1.15321851167908E-2</v>
          </cell>
          <cell r="F104">
            <v>2.5606624144400389E-2</v>
          </cell>
          <cell r="G104">
            <v>27.301150487982717</v>
          </cell>
          <cell r="H104">
            <v>26.978736625634319</v>
          </cell>
          <cell r="I104">
            <v>21.681013573920048</v>
          </cell>
          <cell r="J104">
            <v>15.201800386320834</v>
          </cell>
          <cell r="K104">
            <v>15.163157454665308</v>
          </cell>
          <cell r="L104">
            <v>24.841871532564962</v>
          </cell>
          <cell r="M104">
            <v>34.049202256325557</v>
          </cell>
          <cell r="N104">
            <v>32.645893825988928</v>
          </cell>
          <cell r="O104">
            <v>31.454206097958359</v>
          </cell>
        </row>
        <row r="105">
          <cell r="A105" t="str">
            <v>TFLGV-ICEGSLExt</v>
          </cell>
          <cell r="B105" t="str">
            <v>VAR_fout</v>
          </cell>
          <cell r="C105" t="str">
            <v>CO2_T</v>
          </cell>
          <cell r="D105">
            <v>53.185641018761601</v>
          </cell>
          <cell r="E105">
            <v>130.29994199038899</v>
          </cell>
          <cell r="F105">
            <v>39.966993909992603</v>
          </cell>
          <cell r="G105">
            <v>20.0868089784008</v>
          </cell>
        </row>
        <row r="106">
          <cell r="A106" t="str">
            <v>TFLGV-ICEGSLExt</v>
          </cell>
          <cell r="B106" t="str">
            <v>VAR_fout</v>
          </cell>
          <cell r="C106" t="str">
            <v>TFLGV</v>
          </cell>
          <cell r="D106">
            <v>0.20004665872237595</v>
          </cell>
          <cell r="E106">
            <v>0.49466367366716102</v>
          </cell>
          <cell r="F106">
            <v>0.15383012563123577</v>
          </cell>
          <cell r="G106">
            <v>7.7312703468185265E-2</v>
          </cell>
        </row>
        <row r="107">
          <cell r="A107" t="str">
            <v>TFLGV-ICEGSLExt</v>
          </cell>
          <cell r="B107" t="str">
            <v>VAR_fin</v>
          </cell>
          <cell r="C107" t="str">
            <v>TGSL</v>
          </cell>
          <cell r="D107">
            <v>0.72067264253064633</v>
          </cell>
          <cell r="E107">
            <v>1.7655818697884738</v>
          </cell>
          <cell r="F107">
            <v>0.54155818306223025</v>
          </cell>
          <cell r="G107">
            <v>0.27217898344716457</v>
          </cell>
        </row>
        <row r="108">
          <cell r="A108" t="str">
            <v>TFLGV-ICEGSLExt</v>
          </cell>
          <cell r="B108" t="str">
            <v>VAR_cap</v>
          </cell>
          <cell r="C108" t="str">
            <v>-</v>
          </cell>
          <cell r="D108">
            <v>3.9825164462034102E-2</v>
          </cell>
          <cell r="E108">
            <v>3.98250666666667E-2</v>
          </cell>
          <cell r="F108">
            <v>3.0634631020315082E-2</v>
          </cell>
          <cell r="G108">
            <v>1.5317333333333299E-2</v>
          </cell>
        </row>
        <row r="109">
          <cell r="A109" t="str">
            <v>TFRLFELCEXT</v>
          </cell>
          <cell r="B109" t="str">
            <v>VAR_fout</v>
          </cell>
          <cell r="C109" t="str">
            <v>TFRLF</v>
          </cell>
          <cell r="D109">
            <v>2.5094612283101767E-2</v>
          </cell>
          <cell r="E109">
            <v>2.768880274127896E-2</v>
          </cell>
          <cell r="F109">
            <v>2.9172570276313016E-2</v>
          </cell>
          <cell r="G109">
            <v>3.1645289237571025E-2</v>
          </cell>
          <cell r="H109">
            <v>3.309917304924994E-2</v>
          </cell>
          <cell r="I109">
            <v>3.388099263441572E-2</v>
          </cell>
          <cell r="J109">
            <v>3.5152161891346387E-2</v>
          </cell>
          <cell r="K109">
            <v>3.6423049580662399E-2</v>
          </cell>
          <cell r="L109">
            <v>3.7000391036305258E-2</v>
          </cell>
          <cell r="M109">
            <v>3.7874700870306643E-2</v>
          </cell>
          <cell r="N109">
            <v>3.8123881033819342E-2</v>
          </cell>
          <cell r="O109">
            <v>3.8616390158882248E-2</v>
          </cell>
        </row>
        <row r="110">
          <cell r="A110" t="str">
            <v>TFRLFELCEXT</v>
          </cell>
          <cell r="B110" t="str">
            <v>VAR_fin</v>
          </cell>
          <cell r="C110" t="str">
            <v>TELC</v>
          </cell>
          <cell r="D110">
            <v>1.5023086613754866</v>
          </cell>
          <cell r="E110">
            <v>1.6576119093639656</v>
          </cell>
          <cell r="F110">
            <v>1.7464388174748526</v>
          </cell>
          <cell r="G110">
            <v>1.8944700789558953</v>
          </cell>
          <cell r="H110">
            <v>1.9815079745120532</v>
          </cell>
          <cell r="I110">
            <v>2.0283122176371173</v>
          </cell>
          <cell r="J110">
            <v>2.1044117629585308</v>
          </cell>
          <cell r="K110">
            <v>2.1804944520136864</v>
          </cell>
          <cell r="L110">
            <v>2.2150574514176462</v>
          </cell>
          <cell r="M110">
            <v>2.2673986958859049</v>
          </cell>
          <cell r="N110">
            <v>2.2823160619589489</v>
          </cell>
          <cell r="O110">
            <v>2.3118005073068724</v>
          </cell>
        </row>
        <row r="111">
          <cell r="A111" t="str">
            <v>TFRLFELCEXT</v>
          </cell>
          <cell r="B111" t="str">
            <v>VAR_ncap</v>
          </cell>
          <cell r="C111" t="str">
            <v>-</v>
          </cell>
          <cell r="D111">
            <v>3.4617789986593201E-8</v>
          </cell>
          <cell r="E111">
            <v>2.3946535881212201E-4</v>
          </cell>
          <cell r="F111">
            <v>1.3697756281875101E-4</v>
          </cell>
          <cell r="G111">
            <v>2.2826870002205901E-4</v>
          </cell>
          <cell r="H111">
            <v>1.3422460106942999E-4</v>
          </cell>
          <cell r="I111">
            <v>7.2173847568261697E-5</v>
          </cell>
          <cell r="J111">
            <v>1.17350064133808E-4</v>
          </cell>
          <cell r="K111">
            <v>1.72051864776684E-3</v>
          </cell>
          <cell r="L111">
            <v>1.1629140010875701E-3</v>
          </cell>
          <cell r="M111">
            <v>2.8932811694816599E-4</v>
          </cell>
          <cell r="N111">
            <v>1.4474943664575201E-4</v>
          </cell>
          <cell r="O111">
            <v>1.3013662987382201E-4</v>
          </cell>
        </row>
        <row r="112">
          <cell r="A112" t="str">
            <v>TFRLFELCEXT</v>
          </cell>
          <cell r="B112" t="str">
            <v>VAR_cap</v>
          </cell>
          <cell r="C112" t="str">
            <v>-</v>
          </cell>
          <cell r="D112">
            <v>2.3166991054731664E-3</v>
          </cell>
          <cell r="E112">
            <v>2.5561644642852878E-3</v>
          </cell>
          <cell r="F112">
            <v>2.693142027104039E-3</v>
          </cell>
          <cell r="G112">
            <v>2.9214107271260991E-3</v>
          </cell>
          <cell r="H112">
            <v>3.055635328195529E-3</v>
          </cell>
          <cell r="I112">
            <v>3.1278091757637899E-3</v>
          </cell>
          <cell r="J112">
            <v>3.2451592398975979E-3</v>
          </cell>
          <cell r="K112">
            <v>3.3624977086820769E-3</v>
          </cell>
          <cell r="L112">
            <v>3.4157856057356402E-3</v>
          </cell>
          <cell r="M112">
            <v>3.4965092785740701E-3</v>
          </cell>
          <cell r="N112">
            <v>3.5195094199866502E-3</v>
          </cell>
          <cell r="O112">
            <v>3.5649968964559498E-3</v>
          </cell>
        </row>
        <row r="113">
          <cell r="A113" t="str">
            <v>TFLGV-ICEDSLExt</v>
          </cell>
          <cell r="B113" t="str">
            <v>VAR_fout</v>
          </cell>
          <cell r="C113" t="str">
            <v>CO2_T</v>
          </cell>
          <cell r="D113">
            <v>812.24367168691504</v>
          </cell>
          <cell r="E113">
            <v>545.266344350287</v>
          </cell>
          <cell r="F113">
            <v>199.75956528611599</v>
          </cell>
          <cell r="G113">
            <v>200.76210622639101</v>
          </cell>
        </row>
        <row r="114">
          <cell r="A114" t="str">
            <v>TFLGV-ICEDSLExt</v>
          </cell>
          <cell r="B114" t="str">
            <v>VAR_fout</v>
          </cell>
          <cell r="C114" t="str">
            <v>TFLGV</v>
          </cell>
          <cell r="D114">
            <v>2.870407483447079</v>
          </cell>
          <cell r="E114">
            <v>1.993141621315442</v>
          </cell>
          <cell r="F114">
            <v>0.76657720247685468</v>
          </cell>
          <cell r="G114">
            <v>0.77042445268619308</v>
          </cell>
        </row>
        <row r="115">
          <cell r="A115" t="str">
            <v>TFLGV-ICEDSLExt</v>
          </cell>
          <cell r="B115" t="str">
            <v>VAR_fin</v>
          </cell>
          <cell r="C115" t="str">
            <v>TDSL</v>
          </cell>
          <cell r="D115">
            <v>11.081086926151631</v>
          </cell>
          <cell r="E115">
            <v>7.4388314372481217</v>
          </cell>
          <cell r="F115">
            <v>2.7252328142717128</v>
          </cell>
          <cell r="G115">
            <v>2.7389100440162562</v>
          </cell>
        </row>
        <row r="116">
          <cell r="A116" t="str">
            <v>TFLGV-ICEDSLExt</v>
          </cell>
          <cell r="B116" t="str">
            <v>VAR_cap</v>
          </cell>
          <cell r="C116" t="str">
            <v>-</v>
          </cell>
          <cell r="D116">
            <v>0.22860095714847137</v>
          </cell>
          <cell r="E116">
            <v>0.19846059999999999</v>
          </cell>
          <cell r="F116">
            <v>7.6330985665155088E-2</v>
          </cell>
          <cell r="G116">
            <v>7.6330999999999996E-2</v>
          </cell>
        </row>
        <row r="117">
          <cell r="A117" t="str">
            <v>T_C-ICE-NGA-S1</v>
          </cell>
          <cell r="B117" t="str">
            <v>VAR_fout</v>
          </cell>
          <cell r="C117" t="str">
            <v>CO2_T</v>
          </cell>
          <cell r="D117">
            <v>0.20979327143761387</v>
          </cell>
          <cell r="E117">
            <v>0.13124845777973759</v>
          </cell>
          <cell r="F117">
            <v>0.1455703286568886</v>
          </cell>
          <cell r="G117">
            <v>6.2419137483493599E-3</v>
          </cell>
          <cell r="H117">
            <v>1.1613181530163699E-3</v>
          </cell>
        </row>
        <row r="118">
          <cell r="A118" t="str">
            <v>T_C-ICE-NGA-S1</v>
          </cell>
          <cell r="B118" t="str">
            <v>VAR_fout</v>
          </cell>
          <cell r="C118" t="str">
            <v>TPCAR</v>
          </cell>
          <cell r="D118">
            <v>2.2892422372320434E-3</v>
          </cell>
          <cell r="E118">
            <v>1.5104983776424146E-3</v>
          </cell>
          <cell r="F118">
            <v>1.6552703628082476E-3</v>
          </cell>
          <cell r="G118">
            <v>7.0221529668930302E-5</v>
          </cell>
          <cell r="H118">
            <v>1.3064829221434158E-5</v>
          </cell>
        </row>
        <row r="119">
          <cell r="A119" t="str">
            <v>T_C-ICE-NGA-S1</v>
          </cell>
          <cell r="B119" t="str">
            <v>VAR_fin</v>
          </cell>
          <cell r="C119" t="str">
            <v>TNGA</v>
          </cell>
          <cell r="D119">
            <v>3.7197388552768483E-3</v>
          </cell>
          <cell r="E119">
            <v>2.3271003152435733E-3</v>
          </cell>
          <cell r="F119">
            <v>2.5810341960441244E-3</v>
          </cell>
          <cell r="G119">
            <v>1.1067222958066238E-4</v>
          </cell>
          <cell r="H119">
            <v>2.0590747393907249E-5</v>
          </cell>
        </row>
        <row r="120">
          <cell r="A120" t="str">
            <v>T_C-ICE-NGA-S1</v>
          </cell>
          <cell r="B120" t="str">
            <v>VAR_ncap</v>
          </cell>
          <cell r="C120" t="str">
            <v>-</v>
          </cell>
          <cell r="E120">
            <v>7.9382502606164205E-7</v>
          </cell>
          <cell r="F120">
            <v>1.3059647646331201E-5</v>
          </cell>
        </row>
        <row r="121">
          <cell r="A121" t="str">
            <v>T_C-ICE-NGA-S1</v>
          </cell>
          <cell r="B121" t="str">
            <v>VAR_cap</v>
          </cell>
          <cell r="C121" t="str">
            <v>-</v>
          </cell>
          <cell r="D121">
            <v>2.5629355550414398E-4</v>
          </cell>
          <cell r="E121">
            <v>1.6532862591159194E-4</v>
          </cell>
          <cell r="F121">
            <v>1.7721566858688268E-4</v>
          </cell>
          <cell r="G121">
            <v>1.0391206246073906E-5</v>
          </cell>
          <cell r="H121">
            <v>1.8447348591087597E-6</v>
          </cell>
          <cell r="I121">
            <v>9.7651055817501084E-9</v>
          </cell>
        </row>
        <row r="122">
          <cell r="A122" t="str">
            <v>D-T-ELC-car</v>
          </cell>
          <cell r="B122" t="str">
            <v>VAR_fout</v>
          </cell>
          <cell r="C122" t="str">
            <v>T-ELC-car</v>
          </cell>
          <cell r="D122">
            <v>0.73728660326057849</v>
          </cell>
          <cell r="E122">
            <v>1.6294889404067514</v>
          </cell>
          <cell r="F122">
            <v>4.7467754213774791</v>
          </cell>
          <cell r="G122">
            <v>16.484833475521697</v>
          </cell>
          <cell r="H122">
            <v>32.340031234883249</v>
          </cell>
          <cell r="I122">
            <v>42.691618280231928</v>
          </cell>
          <cell r="J122">
            <v>45.618869977708769</v>
          </cell>
          <cell r="K122">
            <v>47.176092534925765</v>
          </cell>
          <cell r="L122">
            <v>43.536334670886518</v>
          </cell>
          <cell r="M122">
            <v>44.99341405997594</v>
          </cell>
          <cell r="N122">
            <v>44.176111512053353</v>
          </cell>
          <cell r="O122">
            <v>42.491945062942541</v>
          </cell>
        </row>
        <row r="123">
          <cell r="A123" t="str">
            <v>D-T-ELC-car</v>
          </cell>
          <cell r="B123" t="str">
            <v>VAR_fin</v>
          </cell>
          <cell r="C123" t="str">
            <v>TELC</v>
          </cell>
          <cell r="D123">
            <v>0.73728660326057849</v>
          </cell>
          <cell r="E123">
            <v>1.6294889404067514</v>
          </cell>
          <cell r="F123">
            <v>4.7467754213774791</v>
          </cell>
          <cell r="G123">
            <v>16.484833475521697</v>
          </cell>
          <cell r="H123">
            <v>32.340031234883249</v>
          </cell>
          <cell r="I123">
            <v>42.691618280231928</v>
          </cell>
          <cell r="J123">
            <v>45.618869977708769</v>
          </cell>
          <cell r="K123">
            <v>47.176092534925765</v>
          </cell>
          <cell r="L123">
            <v>43.536334670886518</v>
          </cell>
          <cell r="M123">
            <v>44.99341405997594</v>
          </cell>
          <cell r="N123">
            <v>44.176111512053353</v>
          </cell>
          <cell r="O123">
            <v>42.491945062942541</v>
          </cell>
        </row>
        <row r="124">
          <cell r="A124" t="str">
            <v>D-T-ELC-car</v>
          </cell>
          <cell r="B124" t="str">
            <v>VAR_ncap</v>
          </cell>
          <cell r="C124" t="str">
            <v>-</v>
          </cell>
          <cell r="D124">
            <v>5.7345790517532401E-8</v>
          </cell>
          <cell r="E124">
            <v>6.5389829578266303E-8</v>
          </cell>
          <cell r="F124">
            <v>1.1871400807630299</v>
          </cell>
          <cell r="G124">
            <v>8.0304362563907397</v>
          </cell>
          <cell r="H124">
            <v>14.867838986388501</v>
          </cell>
          <cell r="I124">
            <v>11.5564139617624</v>
          </cell>
          <cell r="J124">
            <v>8.3472469311512505</v>
          </cell>
          <cell r="K124">
            <v>20.162042158255499</v>
          </cell>
          <cell r="L124">
            <v>13.0152456622878</v>
          </cell>
          <cell r="M124">
            <v>9.8873907600188993</v>
          </cell>
          <cell r="N124">
            <v>22.850455635183302</v>
          </cell>
          <cell r="O124">
            <v>13.507728685366899</v>
          </cell>
        </row>
        <row r="125">
          <cell r="A125" t="str">
            <v>D-T-ELC-car</v>
          </cell>
          <cell r="B125" t="str">
            <v>VAR_cap</v>
          </cell>
          <cell r="C125" t="str">
            <v>-</v>
          </cell>
          <cell r="D125">
            <v>1.2762580144038405</v>
          </cell>
          <cell r="E125">
            <v>1.27625807979367</v>
          </cell>
          <cell r="F125">
            <v>2.4633981605567001</v>
          </cell>
          <cell r="G125">
            <v>10.49383441694744</v>
          </cell>
          <cell r="H125">
            <v>24.416393110815306</v>
          </cell>
          <cell r="I125">
            <v>33.176219709037099</v>
          </cell>
          <cell r="J125">
            <v>34.771499879302198</v>
          </cell>
          <cell r="K125">
            <v>40.065703051169201</v>
          </cell>
          <cell r="L125">
            <v>42.194252823838703</v>
          </cell>
          <cell r="M125">
            <v>43.064678580562202</v>
          </cell>
          <cell r="N125">
            <v>45.198220683292398</v>
          </cell>
          <cell r="O125">
            <v>46.245575080569203</v>
          </cell>
        </row>
        <row r="126">
          <cell r="A126" t="str">
            <v>T_C-ICE-NGA-S2</v>
          </cell>
          <cell r="B126" t="str">
            <v>VAR_fout</v>
          </cell>
          <cell r="C126" t="str">
            <v>CO2_T</v>
          </cell>
          <cell r="D126">
            <v>3.1629611736820706</v>
          </cell>
          <cell r="E126">
            <v>3.1604799956758547</v>
          </cell>
          <cell r="F126">
            <v>3.3826348979971579</v>
          </cell>
        </row>
        <row r="127">
          <cell r="A127" t="str">
            <v>T_C-ICE-NGA-S2</v>
          </cell>
          <cell r="B127" t="str">
            <v>VAR_fout</v>
          </cell>
          <cell r="C127" t="str">
            <v>TPCAR</v>
          </cell>
          <cell r="D127">
            <v>3.5409392098740694E-2</v>
          </cell>
          <cell r="E127">
            <v>3.5343178863442973E-2</v>
          </cell>
          <cell r="F127">
            <v>3.7022958637795395E-2</v>
          </cell>
        </row>
        <row r="128">
          <cell r="A128" t="str">
            <v>T_C-ICE-NGA-S2</v>
          </cell>
          <cell r="B128" t="str">
            <v>VAR_fin</v>
          </cell>
          <cell r="C128" t="str">
            <v>TNGA</v>
          </cell>
          <cell r="D128">
            <v>5.6080871873795644E-2</v>
          </cell>
          <cell r="E128">
            <v>5.6036879355954861E-2</v>
          </cell>
          <cell r="F128">
            <v>5.9975796063779299E-2</v>
          </cell>
        </row>
        <row r="129">
          <cell r="A129" t="str">
            <v>T_C-ICE-NGA-S2</v>
          </cell>
          <cell r="B129" t="str">
            <v>VAR_ncap</v>
          </cell>
          <cell r="C129" t="str">
            <v>-</v>
          </cell>
          <cell r="E129">
            <v>5.0024277006938695E-7</v>
          </cell>
          <cell r="F129">
            <v>1.4686498599502701E-6</v>
          </cell>
        </row>
        <row r="130">
          <cell r="A130" t="str">
            <v>T_C-ICE-NGA-S2</v>
          </cell>
          <cell r="B130" t="str">
            <v>VAR_cap</v>
          </cell>
          <cell r="C130" t="str">
            <v>-</v>
          </cell>
          <cell r="D130">
            <v>2.6902364593150698E-3</v>
          </cell>
          <cell r="E130">
            <v>2.8466305907354048E-3</v>
          </cell>
          <cell r="F130">
            <v>2.8090136390845548E-3</v>
          </cell>
          <cell r="G130">
            <v>7.3345988249942651E-9</v>
          </cell>
          <cell r="H130">
            <v>4.899260551191457E-9</v>
          </cell>
          <cell r="I130">
            <v>1.5358532912050212E-9</v>
          </cell>
        </row>
        <row r="131">
          <cell r="A131" t="str">
            <v>TFLGV-ICEDSL</v>
          </cell>
          <cell r="B131" t="str">
            <v>VAR_fout</v>
          </cell>
          <cell r="C131" t="str">
            <v>CO2_T</v>
          </cell>
          <cell r="D131">
            <v>326.19568762521646</v>
          </cell>
          <cell r="E131">
            <v>384.71215150108372</v>
          </cell>
          <cell r="F131">
            <v>211.59508451261314</v>
          </cell>
          <cell r="G131">
            <v>135.65846283412429</v>
          </cell>
          <cell r="H131">
            <v>3.3865599581131278E-2</v>
          </cell>
          <cell r="I131">
            <v>2.4624978906589699E-3</v>
          </cell>
        </row>
        <row r="132">
          <cell r="A132" t="str">
            <v>TFLGV-ICEDSL</v>
          </cell>
          <cell r="B132" t="str">
            <v>VAR_fout</v>
          </cell>
          <cell r="C132" t="str">
            <v>TFLGV</v>
          </cell>
          <cell r="D132">
            <v>1.5224594673310359</v>
          </cell>
          <cell r="E132">
            <v>1.7955744955251185</v>
          </cell>
          <cell r="F132">
            <v>0.98758184696502771</v>
          </cell>
          <cell r="G132">
            <v>0.63316137797225014</v>
          </cell>
          <cell r="H132">
            <v>1.5806157056979308E-4</v>
          </cell>
          <cell r="I132">
            <v>1.149326422495181E-5</v>
          </cell>
        </row>
        <row r="133">
          <cell r="A133" t="str">
            <v>TFLGV-ICEDSL</v>
          </cell>
          <cell r="B133" t="str">
            <v>VAR_fin</v>
          </cell>
          <cell r="C133" t="str">
            <v>TDSL</v>
          </cell>
          <cell r="D133">
            <v>4.450145806619596</v>
          </cell>
          <cell r="E133">
            <v>5.2484604570406974</v>
          </cell>
          <cell r="F133">
            <v>2.8866996522866759</v>
          </cell>
          <cell r="G133">
            <v>1.8507293701790481</v>
          </cell>
          <cell r="H133">
            <v>4.6201363685035907E-4</v>
          </cell>
          <cell r="I133">
            <v>3.3594787048553491E-5</v>
          </cell>
        </row>
        <row r="134">
          <cell r="A134" t="str">
            <v>TFLGV-ICEDSL</v>
          </cell>
          <cell r="B134" t="str">
            <v>VAR_ncap</v>
          </cell>
          <cell r="C134" t="str">
            <v>-</v>
          </cell>
          <cell r="E134">
            <v>4.3236930327161697E-6</v>
          </cell>
          <cell r="F134">
            <v>2.5870735630210798E-6</v>
          </cell>
          <cell r="G134">
            <v>1.05631824879003E-5</v>
          </cell>
        </row>
        <row r="135">
          <cell r="A135" t="str">
            <v>TFLGV-ICEDSL</v>
          </cell>
          <cell r="B135" t="str">
            <v>VAR_cap</v>
          </cell>
          <cell r="C135" t="str">
            <v>-</v>
          </cell>
          <cell r="D135">
            <v>0.106169</v>
          </cell>
          <cell r="E135">
            <v>0.1251603236930327</v>
          </cell>
          <cell r="F135">
            <v>9.8335110625483516E-2</v>
          </cell>
          <cell r="G135">
            <v>6.2715937624749654E-2</v>
          </cell>
          <cell r="H135">
            <v>1.18886535850605E-5</v>
          </cell>
          <cell r="I135">
            <v>9.6250110093664995E-7</v>
          </cell>
        </row>
        <row r="136">
          <cell r="A136" t="str">
            <v>T_C-ICE-NGA-S3</v>
          </cell>
          <cell r="B136" t="str">
            <v>VAR_fout</v>
          </cell>
          <cell r="C136" t="str">
            <v>CO2_T</v>
          </cell>
          <cell r="D136">
            <v>0.2486059816537825</v>
          </cell>
          <cell r="E136">
            <v>0.25829556629174238</v>
          </cell>
          <cell r="F136">
            <v>0.27826376321278862</v>
          </cell>
          <cell r="G136">
            <v>2.10995522699595E-2</v>
          </cell>
          <cell r="H136">
            <v>3.45020496959564E-3</v>
          </cell>
        </row>
        <row r="137">
          <cell r="A137" t="str">
            <v>T_C-ICE-NGA-S3</v>
          </cell>
          <cell r="B137" t="str">
            <v>VAR_fout</v>
          </cell>
          <cell r="C137" t="str">
            <v>TPCAR</v>
          </cell>
          <cell r="D137">
            <v>2.0620096570434089E-3</v>
          </cell>
          <cell r="E137">
            <v>2.1639124272535373E-3</v>
          </cell>
          <cell r="F137">
            <v>2.3292919173453627E-3</v>
          </cell>
          <cell r="G137">
            <v>1.8203535291729742E-4</v>
          </cell>
          <cell r="H137">
            <v>2.9766474247491873E-5</v>
          </cell>
        </row>
        <row r="138">
          <cell r="A138" t="str">
            <v>T_C-ICE-NGA-S3</v>
          </cell>
          <cell r="B138" t="str">
            <v>VAR_fin</v>
          </cell>
          <cell r="C138" t="str">
            <v>TNGA</v>
          </cell>
          <cell r="D138">
            <v>4.4079074761309012E-3</v>
          </cell>
          <cell r="E138">
            <v>4.579708622194009E-3</v>
          </cell>
          <cell r="F138">
            <v>4.9337546668934158E-3</v>
          </cell>
          <cell r="G138">
            <v>3.7410553670140875E-4</v>
          </cell>
          <cell r="H138">
            <v>6.1173846978646132E-5</v>
          </cell>
        </row>
        <row r="139">
          <cell r="A139" t="str">
            <v>T_C-ICE-NGA-S3</v>
          </cell>
          <cell r="B139" t="str">
            <v>VAR_ncap</v>
          </cell>
          <cell r="C139" t="str">
            <v>-</v>
          </cell>
          <cell r="E139">
            <v>6.4501498150181397E-7</v>
          </cell>
          <cell r="F139">
            <v>2.8797912172658199E-6</v>
          </cell>
        </row>
        <row r="140">
          <cell r="A140" t="str">
            <v>T_C-ICE-NGA-S3</v>
          </cell>
          <cell r="B140" t="str">
            <v>VAR_cap</v>
          </cell>
          <cell r="C140" t="str">
            <v>-</v>
          </cell>
          <cell r="D140">
            <v>1.5112174236928E-4</v>
          </cell>
          <cell r="E140">
            <v>1.5896806638778288E-4</v>
          </cell>
          <cell r="F140">
            <v>1.6028870156335496E-4</v>
          </cell>
          <cell r="G140">
            <v>1.2695123084987203E-5</v>
          </cell>
          <cell r="H140">
            <v>2.2265581049449301E-6</v>
          </cell>
          <cell r="I140">
            <v>1.9938370517590357E-9</v>
          </cell>
        </row>
        <row r="141">
          <cell r="A141" t="str">
            <v>T_C-ICE-NGA-S4</v>
          </cell>
          <cell r="B141" t="str">
            <v>VAR_fout</v>
          </cell>
          <cell r="C141" t="str">
            <v>CO2_T</v>
          </cell>
          <cell r="D141">
            <v>2.7311397150252277</v>
          </cell>
          <cell r="E141">
            <v>2.6587119811055433</v>
          </cell>
          <cell r="F141">
            <v>2.4932995446822233</v>
          </cell>
        </row>
        <row r="142">
          <cell r="A142" t="str">
            <v>T_C-ICE-NGA-S4</v>
          </cell>
          <cell r="B142" t="str">
            <v>VAR_fout</v>
          </cell>
          <cell r="C142" t="str">
            <v>TPCAR</v>
          </cell>
          <cell r="D142">
            <v>3.3058753950885728E-2</v>
          </cell>
          <cell r="E142">
            <v>3.217186583577978E-2</v>
          </cell>
          <cell r="F142">
            <v>3.009167222613086E-2</v>
          </cell>
        </row>
        <row r="143">
          <cell r="A143" t="str">
            <v>T_C-ICE-NGA-S4</v>
          </cell>
          <cell r="B143" t="str">
            <v>VAR_fin</v>
          </cell>
          <cell r="C143" t="str">
            <v>TNGA</v>
          </cell>
          <cell r="D143">
            <v>4.8424463032362253E-2</v>
          </cell>
          <cell r="E143">
            <v>4.7140283352935165E-2</v>
          </cell>
          <cell r="F143">
            <v>4.4207438735500301E-2</v>
          </cell>
        </row>
        <row r="144">
          <cell r="A144" t="str">
            <v>T_C-ICE-NGA-S4</v>
          </cell>
          <cell r="B144" t="str">
            <v>VAR_ncap</v>
          </cell>
          <cell r="C144" t="str">
            <v>-</v>
          </cell>
          <cell r="E144">
            <v>6.4491711066383802E-7</v>
          </cell>
          <cell r="F144">
            <v>1.15088596896083E-5</v>
          </cell>
        </row>
        <row r="145">
          <cell r="A145" t="str">
            <v>T_C-ICE-NGA-S4</v>
          </cell>
          <cell r="B145" t="str">
            <v>VAR_cap</v>
          </cell>
          <cell r="C145" t="str">
            <v>-</v>
          </cell>
          <cell r="D145">
            <v>2.6074482428115001E-3</v>
          </cell>
          <cell r="E145">
            <v>2.5342098317997839E-3</v>
          </cell>
          <cell r="F145">
            <v>2.3696631430382095E-3</v>
          </cell>
          <cell r="G145">
            <v>3.874869997566241E-9</v>
          </cell>
          <cell r="H145">
            <v>3.7732942762078864E-9</v>
          </cell>
          <cell r="I145">
            <v>1.112591087700008E-9</v>
          </cell>
        </row>
        <row r="146">
          <cell r="A146" t="str">
            <v>T_C-MHY-GSL-S1</v>
          </cell>
          <cell r="B146" t="str">
            <v>VAR_fout</v>
          </cell>
          <cell r="C146" t="str">
            <v>CO2_T</v>
          </cell>
          <cell r="E146">
            <v>3.1295775674348401E-3</v>
          </cell>
          <cell r="F146">
            <v>7.0309266702562306E-3</v>
          </cell>
          <cell r="G146">
            <v>1.7562379624333373E-2</v>
          </cell>
          <cell r="H146">
            <v>1.3296270183326136E-2</v>
          </cell>
          <cell r="I146">
            <v>6.4774700037299598E-3</v>
          </cell>
        </row>
        <row r="147">
          <cell r="A147" t="str">
            <v>T_C-MHY-GSL-S1</v>
          </cell>
          <cell r="B147" t="str">
            <v>VAR_fout</v>
          </cell>
          <cell r="C147" t="str">
            <v>TPCAR</v>
          </cell>
          <cell r="E147">
            <v>2.1982368098362501E-5</v>
          </cell>
          <cell r="F147">
            <v>5.1267807534319269E-5</v>
          </cell>
          <cell r="G147">
            <v>1.4036512587465907E-4</v>
          </cell>
          <cell r="H147">
            <v>1.0731705680168238E-4</v>
          </cell>
          <cell r="I147">
            <v>5.3299314296739309E-5</v>
          </cell>
        </row>
        <row r="148">
          <cell r="A148" t="str">
            <v>T_C-MHY-GSL-S1</v>
          </cell>
          <cell r="B148" t="str">
            <v>VAR_fin</v>
          </cell>
          <cell r="C148" t="str">
            <v>TGSL</v>
          </cell>
          <cell r="E148">
            <v>4.2406200100743043E-5</v>
          </cell>
          <cell r="F148">
            <v>9.5270009082062821E-5</v>
          </cell>
          <cell r="G148">
            <v>2.379726236359543E-4</v>
          </cell>
          <cell r="H148">
            <v>1.8016626264669524E-4</v>
          </cell>
          <cell r="I148">
            <v>8.7770596256503584E-5</v>
          </cell>
        </row>
        <row r="149">
          <cell r="A149" t="str">
            <v>T_C-MHY-GSL-S1</v>
          </cell>
          <cell r="B149" t="str">
            <v>VAR_ncap</v>
          </cell>
          <cell r="C149" t="str">
            <v>-</v>
          </cell>
          <cell r="E149">
            <v>2.6183681342975301E-6</v>
          </cell>
          <cell r="F149">
            <v>3.5221812008332999E-6</v>
          </cell>
          <cell r="G149">
            <v>1.6460637895208001E-5</v>
          </cell>
        </row>
        <row r="150">
          <cell r="A150" t="str">
            <v>T_C-MHY-GSL-S1</v>
          </cell>
          <cell r="B150" t="str">
            <v>VAR_cap</v>
          </cell>
          <cell r="C150" t="str">
            <v>-</v>
          </cell>
          <cell r="E150">
            <v>2.5835094041668E-6</v>
          </cell>
          <cell r="F150">
            <v>5.9109226008229097E-6</v>
          </cell>
          <cell r="G150">
            <v>2.0617649567513801E-5</v>
          </cell>
          <cell r="H150">
            <v>1.55722103295914E-5</v>
          </cell>
          <cell r="I150">
            <v>7.8243398922227892E-6</v>
          </cell>
        </row>
        <row r="151">
          <cell r="A151" t="str">
            <v>T_TRLY_ELC</v>
          </cell>
          <cell r="B151" t="str">
            <v>VAR_fout</v>
          </cell>
          <cell r="C151" t="str">
            <v>TPTRLY</v>
          </cell>
          <cell r="D151">
            <v>2.7120999999999972E-2</v>
          </cell>
          <cell r="E151">
            <v>2.7782165745480814E-2</v>
          </cell>
          <cell r="F151">
            <v>2.8773914363701983E-2</v>
          </cell>
          <cell r="G151">
            <v>3.042682872740389E-2</v>
          </cell>
          <cell r="H151">
            <v>3.1023641718362919E-2</v>
          </cell>
          <cell r="I151">
            <v>3.1892522889951397E-2</v>
          </cell>
          <cell r="J151">
            <v>3.2426583620297177E-2</v>
          </cell>
          <cell r="K151">
            <v>3.2960644350642984E-2</v>
          </cell>
          <cell r="L151">
            <v>3.5939564798539693E-2</v>
          </cell>
          <cell r="M151">
            <v>3.8019840657423198E-2</v>
          </cell>
          <cell r="N151">
            <v>4.0091477970173192E-2</v>
          </cell>
          <cell r="O151">
            <v>4.2130119148439206E-2</v>
          </cell>
        </row>
        <row r="152">
          <cell r="A152" t="str">
            <v>T_TRLY_ELC</v>
          </cell>
          <cell r="B152" t="str">
            <v>VAR_fin</v>
          </cell>
          <cell r="C152" t="str">
            <v>TELC</v>
          </cell>
          <cell r="D152">
            <v>0.2816422643485601</v>
          </cell>
          <cell r="E152">
            <v>0.30668648626079364</v>
          </cell>
          <cell r="F152">
            <v>0.35078787907941233</v>
          </cell>
          <cell r="G152">
            <v>0.44905706465165934</v>
          </cell>
          <cell r="H152">
            <v>0.45786518239100965</v>
          </cell>
          <cell r="I152">
            <v>0.4706886426319784</v>
          </cell>
          <cell r="J152">
            <v>0.47857062553803131</v>
          </cell>
          <cell r="K152">
            <v>0.48645260844408511</v>
          </cell>
          <cell r="L152">
            <v>0.5304172714770905</v>
          </cell>
          <cell r="M152">
            <v>0.5611192082193377</v>
          </cell>
          <cell r="N152">
            <v>0.59169365220825365</v>
          </cell>
          <cell r="O152">
            <v>0.62178111980442863</v>
          </cell>
        </row>
        <row r="153">
          <cell r="A153" t="str">
            <v>T_C-MHY-GSL-S2</v>
          </cell>
          <cell r="B153" t="str">
            <v>VAR_fout</v>
          </cell>
          <cell r="C153" t="str">
            <v>CO2_T</v>
          </cell>
          <cell r="E153">
            <v>3.3991756221529602E-3</v>
          </cell>
          <cell r="F153">
            <v>8.8481212853230504E-3</v>
          </cell>
          <cell r="G153">
            <v>2.245954573289172E-2</v>
          </cell>
          <cell r="H153">
            <v>1.577812631861155E-2</v>
          </cell>
          <cell r="I153">
            <v>7.1864742810517019E-3</v>
          </cell>
        </row>
        <row r="154">
          <cell r="A154" t="str">
            <v>T_C-MHY-GSL-S2</v>
          </cell>
          <cell r="B154" t="str">
            <v>VAR_fout</v>
          </cell>
          <cell r="C154" t="str">
            <v>TPCAR</v>
          </cell>
          <cell r="E154">
            <v>1.9222251194175019E-5</v>
          </cell>
          <cell r="F154">
            <v>5.2220589754292858E-5</v>
          </cell>
          <cell r="G154">
            <v>1.4496917021069363E-4</v>
          </cell>
          <cell r="H154">
            <v>1.0283655051812351E-4</v>
          </cell>
          <cell r="I154">
            <v>4.7899408589206194E-5</v>
          </cell>
        </row>
        <row r="155">
          <cell r="A155" t="str">
            <v>T_C-MHY-GSL-S2</v>
          </cell>
          <cell r="B155" t="str">
            <v>VAR_fin</v>
          </cell>
          <cell r="C155" t="str">
            <v>TGSL</v>
          </cell>
          <cell r="E155">
            <v>4.6059290273075373E-5</v>
          </cell>
          <cell r="F155">
            <v>1.1989324234855073E-4</v>
          </cell>
          <cell r="G155">
            <v>3.0432988797956314E-4</v>
          </cell>
          <cell r="H155">
            <v>2.1379574957468262E-4</v>
          </cell>
          <cell r="I155">
            <v>9.7377700285253396E-5</v>
          </cell>
        </row>
        <row r="156">
          <cell r="A156" t="str">
            <v>T_C-MHY-GSL-S2</v>
          </cell>
          <cell r="B156" t="str">
            <v>VAR_ncap</v>
          </cell>
          <cell r="C156" t="str">
            <v>-</v>
          </cell>
          <cell r="E156">
            <v>1.6202779806433799E-6</v>
          </cell>
          <cell r="F156">
            <v>2.70295881237407E-6</v>
          </cell>
          <cell r="G156">
            <v>9.3531955602282894E-6</v>
          </cell>
        </row>
        <row r="157">
          <cell r="A157" t="str">
            <v>T_C-MHY-GSL-S2</v>
          </cell>
          <cell r="B157" t="str">
            <v>VAR_cap</v>
          </cell>
          <cell r="C157" t="str">
            <v>-</v>
          </cell>
          <cell r="E157">
            <v>1.598706975358E-6</v>
          </cell>
          <cell r="F157">
            <v>4.1741730083076399E-6</v>
          </cell>
          <cell r="G157">
            <v>1.24228100229085E-5</v>
          </cell>
          <cell r="H157">
            <v>9.3160385215795202E-6</v>
          </cell>
          <cell r="I157">
            <v>4.5153528908236997E-6</v>
          </cell>
        </row>
        <row r="158">
          <cell r="A158" t="str">
            <v>T_C-MHY-DSL-S1</v>
          </cell>
          <cell r="B158" t="str">
            <v>VAR_fout</v>
          </cell>
          <cell r="C158" t="str">
            <v>CO2_T</v>
          </cell>
          <cell r="E158">
            <v>2.4086395468961999E-3</v>
          </cell>
          <cell r="F158">
            <v>5.01119998013145E-3</v>
          </cell>
          <cell r="G158">
            <v>1.5916567070400772E-2</v>
          </cell>
          <cell r="H158">
            <v>1.2209272748065972E-2</v>
          </cell>
          <cell r="I158">
            <v>6.1901005827611827E-3</v>
          </cell>
        </row>
        <row r="159">
          <cell r="A159" t="str">
            <v>T_C-MHY-DSL-S1</v>
          </cell>
          <cell r="B159" t="str">
            <v>VAR_fout</v>
          </cell>
          <cell r="C159" t="str">
            <v>TPCAR</v>
          </cell>
          <cell r="E159">
            <v>1.8468496665364133E-5</v>
          </cell>
          <cell r="F159">
            <v>3.9574945380877271E-5</v>
          </cell>
          <cell r="G159">
            <v>1.3652166739765709E-4</v>
          </cell>
          <cell r="H159">
            <v>1.0549977605430888E-4</v>
          </cell>
          <cell r="I159">
            <v>5.4199665375514981E-5</v>
          </cell>
        </row>
        <row r="160">
          <cell r="A160" t="str">
            <v>T_C-MHY-DSL-S1</v>
          </cell>
          <cell r="B160" t="str">
            <v>VAR_fin</v>
          </cell>
          <cell r="C160" t="str">
            <v>TDSL</v>
          </cell>
          <cell r="E160">
            <v>3.286002110363164E-5</v>
          </cell>
          <cell r="F160">
            <v>6.8365620465640414E-5</v>
          </cell>
          <cell r="G160">
            <v>2.1714279768623188E-4</v>
          </cell>
          <cell r="H160">
            <v>1.6656579465301421E-4</v>
          </cell>
          <cell r="I160">
            <v>8.4448848332349005E-5</v>
          </cell>
        </row>
        <row r="161">
          <cell r="A161" t="str">
            <v>T_C-MHY-DSL-S1</v>
          </cell>
          <cell r="B161" t="str">
            <v>VAR_ncap</v>
          </cell>
          <cell r="C161" t="str">
            <v>-</v>
          </cell>
          <cell r="E161">
            <v>2.2101582280804399E-6</v>
          </cell>
          <cell r="F161">
            <v>2.67106331698475E-6</v>
          </cell>
          <cell r="G161">
            <v>1.6966947870652299E-5</v>
          </cell>
        </row>
        <row r="162">
          <cell r="A162" t="str">
            <v>T_C-MHY-DSL-S1</v>
          </cell>
          <cell r="B162" t="str">
            <v>VAR_cap</v>
          </cell>
          <cell r="C162" t="str">
            <v>-</v>
          </cell>
          <cell r="E162">
            <v>2.18073405803739E-6</v>
          </cell>
          <cell r="F162">
            <v>4.6914147618015602E-6</v>
          </cell>
          <cell r="G162">
            <v>2.0054552381197001E-5</v>
          </cell>
          <cell r="H162">
            <v>1.5332692742329702E-5</v>
          </cell>
          <cell r="I162">
            <v>7.97004796792182E-6</v>
          </cell>
        </row>
        <row r="163">
          <cell r="A163" t="str">
            <v>T_C-MHY-GSL-S3</v>
          </cell>
          <cell r="B163" t="str">
            <v>VAR_fout</v>
          </cell>
          <cell r="C163" t="str">
            <v>CO2_T</v>
          </cell>
          <cell r="E163">
            <v>3.8075132972967699E-3</v>
          </cell>
          <cell r="F163">
            <v>1.01962803645983E-2</v>
          </cell>
          <cell r="G163">
            <v>1.97615869288893E-2</v>
          </cell>
          <cell r="H163">
            <v>1.3863996519217874E-2</v>
          </cell>
          <cell r="I163">
            <v>5.6186055616087435E-3</v>
          </cell>
        </row>
        <row r="164">
          <cell r="A164" t="str">
            <v>T_C-MHY-GSL-S3</v>
          </cell>
          <cell r="B164" t="str">
            <v>VAR_fout</v>
          </cell>
          <cell r="C164" t="str">
            <v>TPCAR</v>
          </cell>
          <cell r="E164">
            <v>2.0016268172170264E-5</v>
          </cell>
          <cell r="F164">
            <v>5.5992373862297805E-5</v>
          </cell>
          <cell r="G164">
            <v>1.1718746887281823E-4</v>
          </cell>
          <cell r="H164">
            <v>8.3281949483681421E-5</v>
          </cell>
          <cell r="I164">
            <v>3.47545699871248E-5</v>
          </cell>
        </row>
        <row r="165">
          <cell r="A165" t="str">
            <v>T_C-MHY-GSL-S3</v>
          </cell>
          <cell r="B165" t="str">
            <v>VAR_fin</v>
          </cell>
          <cell r="C165" t="str">
            <v>TGSL</v>
          </cell>
          <cell r="E165">
            <v>5.1592321101582244E-5</v>
          </cell>
          <cell r="F165">
            <v>1.3816098055011245E-4</v>
          </cell>
          <cell r="G165">
            <v>2.6777218060825627E-4</v>
          </cell>
          <cell r="H165">
            <v>1.8785903142571649E-4</v>
          </cell>
          <cell r="I165">
            <v>7.6132866688465348E-5</v>
          </cell>
        </row>
        <row r="166">
          <cell r="A166" t="str">
            <v>T_C-MHY-GSL-S3</v>
          </cell>
          <cell r="B166" t="str">
            <v>VAR_ncap</v>
          </cell>
          <cell r="C166" t="str">
            <v>-</v>
          </cell>
          <cell r="E166">
            <v>1.54910274865502E-6</v>
          </cell>
          <cell r="F166">
            <v>2.6849726860705201E-6</v>
          </cell>
          <cell r="G166">
            <v>5.6450883721515699E-6</v>
          </cell>
        </row>
        <row r="167">
          <cell r="A167" t="str">
            <v>T_C-MHY-GSL-S3</v>
          </cell>
          <cell r="B167" t="str">
            <v>VAR_cap</v>
          </cell>
          <cell r="C167" t="str">
            <v>-</v>
          </cell>
          <cell r="E167">
            <v>1.5284793099747201E-6</v>
          </cell>
          <cell r="F167">
            <v>4.0902184076700401E-6</v>
          </cell>
          <cell r="G167">
            <v>8.8382574958868403E-6</v>
          </cell>
          <cell r="H167">
            <v>6.4205236989064904E-6</v>
          </cell>
          <cell r="I167">
            <v>2.8295036279454098E-6</v>
          </cell>
        </row>
        <row r="168">
          <cell r="A168" t="str">
            <v>T_C-MHY-DSL-S2</v>
          </cell>
          <cell r="B168" t="str">
            <v>VAR_fout</v>
          </cell>
          <cell r="C168" t="str">
            <v>CO2_T</v>
          </cell>
          <cell r="E168">
            <v>2.7164964719347102E-3</v>
          </cell>
          <cell r="F168">
            <v>6.4358576505253503E-3</v>
          </cell>
          <cell r="G168">
            <v>1.723941445793014E-2</v>
          </cell>
          <cell r="H168">
            <v>1.2023348963552564E-2</v>
          </cell>
          <cell r="I168">
            <v>5.3928378530282445E-3</v>
          </cell>
        </row>
        <row r="169">
          <cell r="A169" t="str">
            <v>T_C-MHY-DSL-S2</v>
          </cell>
          <cell r="B169" t="str">
            <v>VAR_fout</v>
          </cell>
          <cell r="C169" t="str">
            <v>TPCAR</v>
          </cell>
          <cell r="E169">
            <v>1.6754870596147008E-5</v>
          </cell>
          <cell r="F169">
            <v>4.1065630703280767E-5</v>
          </cell>
          <cell r="G169">
            <v>1.1885473116582532E-4</v>
          </cell>
          <cell r="H169">
            <v>8.3629583857467333E-5</v>
          </cell>
          <cell r="I169">
            <v>3.8224247805962719E-5</v>
          </cell>
        </row>
        <row r="170">
          <cell r="A170" t="str">
            <v>T_C-MHY-DSL-S2</v>
          </cell>
          <cell r="B170" t="str">
            <v>VAR_fin</v>
          </cell>
          <cell r="C170" t="str">
            <v>TDSL</v>
          </cell>
          <cell r="E170">
            <v>3.7059979153270256E-5</v>
          </cell>
          <cell r="F170">
            <v>8.7801605054916172E-5</v>
          </cell>
          <cell r="G170">
            <v>2.3518982889399878E-4</v>
          </cell>
          <cell r="H170">
            <v>1.6402931737452333E-4</v>
          </cell>
          <cell r="I170">
            <v>7.357213987760221E-5</v>
          </cell>
        </row>
        <row r="171">
          <cell r="A171" t="str">
            <v>T_C-MHY-DSL-S2</v>
          </cell>
          <cell r="B171" t="str">
            <v>VAR_ncap</v>
          </cell>
          <cell r="C171" t="str">
            <v>-</v>
          </cell>
          <cell r="E171">
            <v>1.40754395334698E-6</v>
          </cell>
          <cell r="F171">
            <v>2.06770678024563E-6</v>
          </cell>
          <cell r="G171">
            <v>7.4911942746936604E-6</v>
          </cell>
        </row>
        <row r="172">
          <cell r="A172" t="str">
            <v>T_C-MHY-DSL-S2</v>
          </cell>
          <cell r="B172" t="str">
            <v>VAR_cap</v>
          </cell>
          <cell r="C172" t="str">
            <v>-</v>
          </cell>
          <cell r="E172">
            <v>1.38880510827238E-6</v>
          </cell>
          <cell r="F172">
            <v>3.34949082157579E-6</v>
          </cell>
          <cell r="G172">
            <v>9.9474603933267301E-6</v>
          </cell>
          <cell r="H172">
            <v>7.4295769859448896E-6</v>
          </cell>
          <cell r="I172">
            <v>3.6068365221652998E-6</v>
          </cell>
        </row>
        <row r="173">
          <cell r="A173" t="str">
            <v>T_C-MHY-GSL-S4</v>
          </cell>
          <cell r="B173" t="str">
            <v>VAR_fout</v>
          </cell>
          <cell r="C173" t="str">
            <v>CO2_T</v>
          </cell>
          <cell r="E173">
            <v>4.1468579634870197E-3</v>
          </cell>
          <cell r="F173">
            <v>1.1675284451760311E-2</v>
          </cell>
          <cell r="G173">
            <v>3.2742393219637678E-2</v>
          </cell>
          <cell r="H173">
            <v>2.3180069070103948E-2</v>
          </cell>
          <cell r="I173">
            <v>1.0338716360004151E-2</v>
          </cell>
        </row>
        <row r="174">
          <cell r="A174" t="str">
            <v>T_C-MHY-GSL-S4</v>
          </cell>
          <cell r="B174" t="str">
            <v>VAR_fout</v>
          </cell>
          <cell r="C174" t="str">
            <v>TPCAR</v>
          </cell>
          <cell r="E174">
            <v>2.2101100241391845E-5</v>
          </cell>
          <cell r="F174">
            <v>6.4981906326948733E-5</v>
          </cell>
          <cell r="G174">
            <v>1.993267546471903E-4</v>
          </cell>
          <cell r="H174">
            <v>1.4231000974069275E-4</v>
          </cell>
          <cell r="I174">
            <v>6.4685399202923818E-5</v>
          </cell>
        </row>
        <row r="175">
          <cell r="A175" t="str">
            <v>T_C-MHY-GSL-S4</v>
          </cell>
          <cell r="B175" t="str">
            <v>VAR_fin</v>
          </cell>
          <cell r="C175" t="str">
            <v>TGSL</v>
          </cell>
          <cell r="E175">
            <v>5.6190487310122297E-5</v>
          </cell>
          <cell r="F175">
            <v>1.5820168633821568E-4</v>
          </cell>
          <cell r="G175">
            <v>4.4366386476473862E-4</v>
          </cell>
          <cell r="H175">
            <v>3.1409307683067679E-4</v>
          </cell>
          <cell r="I175">
            <v>1.4009100758813204E-4</v>
          </cell>
        </row>
        <row r="176">
          <cell r="A176" t="str">
            <v>T_C-MHY-GSL-S4</v>
          </cell>
          <cell r="B176" t="str">
            <v>VAR_ncap</v>
          </cell>
          <cell r="C176" t="str">
            <v>-</v>
          </cell>
          <cell r="E176">
            <v>1.9489724291252001E-6</v>
          </cell>
          <cell r="F176">
            <v>3.63607303449391E-6</v>
          </cell>
          <cell r="G176">
            <v>1.31350211325667E-5</v>
          </cell>
        </row>
        <row r="177">
          <cell r="A177" t="str">
            <v>T_C-MHY-GSL-S4</v>
          </cell>
          <cell r="B177" t="str">
            <v>VAR_cap</v>
          </cell>
          <cell r="C177" t="str">
            <v>-</v>
          </cell>
          <cell r="E177">
            <v>1.9230254650412801E-6</v>
          </cell>
          <cell r="F177">
            <v>5.4006194666170903E-6</v>
          </cell>
          <cell r="G177">
            <v>1.7063395955081002E-5</v>
          </cell>
          <cell r="H177">
            <v>1.2900274201567E-5</v>
          </cell>
          <cell r="I177">
            <v>6.3252542343614298E-6</v>
          </cell>
        </row>
        <row r="178">
          <cell r="A178" t="str">
            <v>T_C-MHY-DSL-S3</v>
          </cell>
          <cell r="B178" t="str">
            <v>VAR_fout</v>
          </cell>
          <cell r="C178" t="str">
            <v>CO2_T</v>
          </cell>
          <cell r="E178">
            <v>3.0137233034918699E-3</v>
          </cell>
          <cell r="F178">
            <v>7.36890229350564E-3</v>
          </cell>
          <cell r="G178">
            <v>1.4735249704775411E-2</v>
          </cell>
          <cell r="H178">
            <v>1.025979212986404E-2</v>
          </cell>
          <cell r="I178">
            <v>4.1401275532086347E-3</v>
          </cell>
        </row>
        <row r="179">
          <cell r="A179" t="str">
            <v>T_C-MHY-DSL-S3</v>
          </cell>
          <cell r="B179" t="str">
            <v>VAR_fout</v>
          </cell>
          <cell r="C179" t="str">
            <v>TPCAR</v>
          </cell>
          <cell r="E179">
            <v>1.7279838192529922E-5</v>
          </cell>
          <cell r="F179">
            <v>4.3739549429702373E-5</v>
          </cell>
          <cell r="G179">
            <v>9.3491775036532866E-5</v>
          </cell>
          <cell r="H179">
            <v>6.5871199757406884E-5</v>
          </cell>
          <cell r="I179">
            <v>2.7263916720759029E-5</v>
          </cell>
        </row>
        <row r="180">
          <cell r="A180" t="str">
            <v>T_C-MHY-DSL-S3</v>
          </cell>
          <cell r="B180" t="str">
            <v>VAR_fin</v>
          </cell>
          <cell r="C180" t="str">
            <v>TDSL</v>
          </cell>
          <cell r="E180">
            <v>4.1114915463736271E-5</v>
          </cell>
          <cell r="F180">
            <v>1.0053072706010422E-4</v>
          </cell>
          <cell r="G180">
            <v>2.0102659897374385E-4</v>
          </cell>
          <cell r="H180">
            <v>1.3996987898859536E-4</v>
          </cell>
          <cell r="I180">
            <v>5.6481958433951307E-5</v>
          </cell>
        </row>
        <row r="181">
          <cell r="A181" t="str">
            <v>T_C-MHY-DSL-S3</v>
          </cell>
          <cell r="B181" t="str">
            <v>VAR_ncap</v>
          </cell>
          <cell r="C181" t="str">
            <v>-</v>
          </cell>
          <cell r="E181">
            <v>1.3394437835966701E-6</v>
          </cell>
          <cell r="F181">
            <v>2.0174419383630801E-6</v>
          </cell>
          <cell r="G181">
            <v>4.5265546090430403E-6</v>
          </cell>
        </row>
        <row r="182">
          <cell r="A182" t="str">
            <v>T_C-MHY-DSL-S3</v>
          </cell>
          <cell r="B182" t="str">
            <v>VAR_cap</v>
          </cell>
          <cell r="C182" t="str">
            <v>-</v>
          </cell>
          <cell r="E182">
            <v>1.3216115663595001E-6</v>
          </cell>
          <cell r="F182">
            <v>3.2365476910118002E-6</v>
          </cell>
          <cell r="G182">
            <v>7.0421140489017699E-6</v>
          </cell>
          <cell r="H182">
            <v>5.0895525024146601E-6</v>
          </cell>
          <cell r="I182">
            <v>2.25544480677244E-6</v>
          </cell>
        </row>
        <row r="183">
          <cell r="A183" t="str">
            <v>T_B_c-HYBDSL-S1</v>
          </cell>
          <cell r="B183" t="str">
            <v>VAR_fout</v>
          </cell>
          <cell r="C183" t="str">
            <v>CO2_T</v>
          </cell>
          <cell r="E183">
            <v>4.9694456880501003E-2</v>
          </cell>
          <cell r="F183">
            <v>1.048702711175159E-2</v>
          </cell>
          <cell r="G183">
            <v>1.89581050180802E-5</v>
          </cell>
          <cell r="J183">
            <v>0.10607856800774799</v>
          </cell>
          <cell r="K183">
            <v>0.106386566895582</v>
          </cell>
        </row>
        <row r="184">
          <cell r="A184" t="str">
            <v>T_B_c-HYBDSL-S1</v>
          </cell>
          <cell r="B184" t="str">
            <v>VAR_fout</v>
          </cell>
          <cell r="C184" t="str">
            <v>TPBSc</v>
          </cell>
          <cell r="E184">
            <v>1.1017776318796278E-4</v>
          </cell>
          <cell r="F184">
            <v>2.3606365572898837E-5</v>
          </cell>
          <cell r="G184">
            <v>4.2032084387145206E-8</v>
          </cell>
          <cell r="J184">
            <v>3.1084152414973752E-4</v>
          </cell>
          <cell r="K184">
            <v>3.1174405182831619E-4</v>
          </cell>
        </row>
        <row r="185">
          <cell r="A185" t="str">
            <v>T_B_c-HYBDSL-S1</v>
          </cell>
          <cell r="B185" t="str">
            <v>VAR_fin</v>
          </cell>
          <cell r="C185" t="str">
            <v>TDSL</v>
          </cell>
          <cell r="E185">
            <v>6.7795984830151367E-4</v>
          </cell>
          <cell r="F185">
            <v>1.430699469543193E-4</v>
          </cell>
          <cell r="G185">
            <v>2.586371762357458E-7</v>
          </cell>
          <cell r="J185">
            <v>1.4471837381684516E-3</v>
          </cell>
          <cell r="K185">
            <v>1.4513856329547391E-3</v>
          </cell>
        </row>
        <row r="186">
          <cell r="A186" t="str">
            <v>T_B_c-HYBDSL-S1</v>
          </cell>
          <cell r="B186" t="str">
            <v>VAR_ncap</v>
          </cell>
          <cell r="C186" t="str">
            <v>-</v>
          </cell>
          <cell r="E186">
            <v>2.4301237038157799E-6</v>
          </cell>
          <cell r="F186">
            <v>1.9601256137101599E-7</v>
          </cell>
          <cell r="G186">
            <v>1.0457809794849E-8</v>
          </cell>
          <cell r="I186">
            <v>1.02895410262727E-8</v>
          </cell>
          <cell r="J186">
            <v>6.7739394983342701E-6</v>
          </cell>
        </row>
        <row r="187">
          <cell r="A187" t="str">
            <v>T_B_c-HYBDSL-S1</v>
          </cell>
          <cell r="B187" t="str">
            <v>VAR_cap</v>
          </cell>
          <cell r="C187" t="str">
            <v>-</v>
          </cell>
          <cell r="E187">
            <v>2.4301237038157799E-6</v>
          </cell>
          <cell r="F187">
            <v>6.2606322369554992E-7</v>
          </cell>
          <cell r="G187">
            <v>3.50129974985599E-8</v>
          </cell>
          <cell r="H187">
            <v>1.3694964705787907E-8</v>
          </cell>
          <cell r="I187">
            <v>1.24856490599764E-8</v>
          </cell>
          <cell r="J187">
            <v>6.7842290393605398E-6</v>
          </cell>
          <cell r="K187">
            <v>6.7774543771232796E-6</v>
          </cell>
        </row>
        <row r="188">
          <cell r="A188" t="str">
            <v>T_C-MHY-DSL-S4</v>
          </cell>
          <cell r="B188" t="str">
            <v>VAR_fout</v>
          </cell>
          <cell r="C188" t="str">
            <v>CO2_T</v>
          </cell>
          <cell r="E188">
            <v>2.58813859106779E-3</v>
          </cell>
          <cell r="F188">
            <v>6.2007180958613597E-3</v>
          </cell>
          <cell r="G188">
            <v>1.185751313508116E-2</v>
          </cell>
          <cell r="H188">
            <v>8.06544684400912E-3</v>
          </cell>
          <cell r="I188">
            <v>3.2361812193234373E-3</v>
          </cell>
        </row>
        <row r="189">
          <cell r="A189" t="str">
            <v>T_C-MHY-DSL-S4</v>
          </cell>
          <cell r="B189" t="str">
            <v>VAR_fout</v>
          </cell>
          <cell r="C189" t="str">
            <v>TPCAR</v>
          </cell>
          <cell r="E189">
            <v>1.4103555956095741E-5</v>
          </cell>
          <cell r="F189">
            <v>3.4936658583791186E-5</v>
          </cell>
          <cell r="G189">
            <v>7.121476122355679E-5</v>
          </cell>
          <cell r="H189">
            <v>4.9050052443527561E-5</v>
          </cell>
          <cell r="I189">
            <v>2.0196967164380804E-5</v>
          </cell>
        </row>
        <row r="190">
          <cell r="A190" t="str">
            <v>T_C-MHY-DSL-S4</v>
          </cell>
          <cell r="B190" t="str">
            <v>VAR_fin</v>
          </cell>
          <cell r="C190" t="str">
            <v>TDSL</v>
          </cell>
          <cell r="E190">
            <v>3.5308848445672485E-5</v>
          </cell>
          <cell r="F190">
            <v>8.4593698442856131E-5</v>
          </cell>
          <cell r="G190">
            <v>1.6176689133807858E-4</v>
          </cell>
          <cell r="H190">
            <v>1.100333812279552E-4</v>
          </cell>
          <cell r="I190">
            <v>4.4149811996226931E-5</v>
          </cell>
        </row>
        <row r="191">
          <cell r="A191" t="str">
            <v>T_C-MHY-DSL-S4</v>
          </cell>
          <cell r="B191" t="str">
            <v>VAR_ncap</v>
          </cell>
          <cell r="C191" t="str">
            <v>-</v>
          </cell>
          <cell r="E191">
            <v>1.26683347412218E-6</v>
          </cell>
          <cell r="F191">
            <v>1.84227314800312E-6</v>
          </cell>
          <cell r="G191">
            <v>3.9307206032281998E-6</v>
          </cell>
        </row>
        <row r="192">
          <cell r="A192" t="str">
            <v>T_C-MHY-DSL-S4</v>
          </cell>
          <cell r="B192" t="str">
            <v>VAR_cap</v>
          </cell>
          <cell r="C192" t="str">
            <v>-</v>
          </cell>
          <cell r="E192">
            <v>1.24996792889325E-6</v>
          </cell>
          <cell r="F192">
            <v>2.9961680991394401E-6</v>
          </cell>
          <cell r="G192">
            <v>6.2710066577959303E-6</v>
          </cell>
          <cell r="H192">
            <v>4.5021010968202898E-6</v>
          </cell>
          <cell r="I192">
            <v>1.9675047703864401E-6</v>
          </cell>
        </row>
        <row r="193">
          <cell r="A193" t="str">
            <v>T_B_c-HYBDSL-S2</v>
          </cell>
          <cell r="B193" t="str">
            <v>VAR_fout</v>
          </cell>
          <cell r="C193" t="str">
            <v>CO2_T</v>
          </cell>
          <cell r="E193">
            <v>1.1390249426013599E-2</v>
          </cell>
          <cell r="F193">
            <v>1.9334173428249918E-2</v>
          </cell>
          <cell r="J193">
            <v>4.2091075279992303E-5</v>
          </cell>
          <cell r="K193">
            <v>6.6428679495202301E-5</v>
          </cell>
        </row>
        <row r="194">
          <cell r="A194" t="str">
            <v>T_B_c-HYBDSL-S2</v>
          </cell>
          <cell r="B194" t="str">
            <v>VAR_fout</v>
          </cell>
          <cell r="C194" t="str">
            <v>TPBSc</v>
          </cell>
          <cell r="E194">
            <v>1.8102250599575851E-5</v>
          </cell>
          <cell r="F194">
            <v>3.1355624222572809E-5</v>
          </cell>
          <cell r="J194">
            <v>8.8400164639465297E-8</v>
          </cell>
          <cell r="K194">
            <v>1.3951428337468768E-7</v>
          </cell>
        </row>
        <row r="195">
          <cell r="A195" t="str">
            <v>T_B_c-HYBDSL-S2</v>
          </cell>
          <cell r="B195" t="str">
            <v>VAR_fin</v>
          </cell>
          <cell r="C195" t="str">
            <v>TDSL</v>
          </cell>
          <cell r="E195">
            <v>1.553922159074158E-4</v>
          </cell>
          <cell r="F195">
            <v>2.6376771389154065E-4</v>
          </cell>
          <cell r="J195">
            <v>5.7423022210084985E-7</v>
          </cell>
          <cell r="K195">
            <v>9.062575647367298E-7</v>
          </cell>
        </row>
        <row r="196">
          <cell r="A196" t="str">
            <v>T_B_c-HYBDSL-S2</v>
          </cell>
          <cell r="B196" t="str">
            <v>VAR_ncap</v>
          </cell>
          <cell r="C196" t="str">
            <v>-</v>
          </cell>
          <cell r="E196">
            <v>4.1253317807383802E-7</v>
          </cell>
          <cell r="F196">
            <v>2.9925163158531101E-7</v>
          </cell>
          <cell r="J196">
            <v>1.32023660230574E-8</v>
          </cell>
        </row>
        <row r="197">
          <cell r="A197" t="str">
            <v>T_B_c-HYBDSL-S2</v>
          </cell>
          <cell r="B197" t="str">
            <v>VAR_cap</v>
          </cell>
          <cell r="C197" t="str">
            <v>-</v>
          </cell>
          <cell r="E197">
            <v>4.1253317807383802E-7</v>
          </cell>
          <cell r="F197">
            <v>7.1178480965914798E-7</v>
          </cell>
          <cell r="G197">
            <v>5.7140531817529957E-9</v>
          </cell>
          <cell r="H197">
            <v>7.0986206468201674E-10</v>
          </cell>
          <cell r="J197">
            <v>1.32023660230574E-8</v>
          </cell>
          <cell r="K197">
            <v>1.32023660230574E-8</v>
          </cell>
        </row>
        <row r="198">
          <cell r="A198" t="str">
            <v>T_C-BATELCEXT</v>
          </cell>
          <cell r="B198" t="str">
            <v>VAR_fout</v>
          </cell>
          <cell r="C198" t="str">
            <v>TPCAR</v>
          </cell>
          <cell r="D198">
            <v>0.4161956427779066</v>
          </cell>
          <cell r="E198">
            <v>0.36069706634764304</v>
          </cell>
          <cell r="F198">
            <v>0.27745775611710377</v>
          </cell>
          <cell r="G198">
            <v>0.13873174813448463</v>
          </cell>
        </row>
        <row r="199">
          <cell r="A199" t="str">
            <v>T_C-BATELCEXT</v>
          </cell>
          <cell r="B199" t="str">
            <v>VAR_fin</v>
          </cell>
          <cell r="C199" t="str">
            <v>T-ELC-car</v>
          </cell>
          <cell r="D199">
            <v>0.46789210875010268</v>
          </cell>
          <cell r="E199">
            <v>0.37692545237006614</v>
          </cell>
          <cell r="F199">
            <v>0.26222375369579315</v>
          </cell>
          <cell r="G199">
            <v>0.11309540859995333</v>
          </cell>
        </row>
        <row r="200">
          <cell r="A200" t="str">
            <v>T_C-BATELCEXT</v>
          </cell>
          <cell r="B200" t="str">
            <v>VAR_cap</v>
          </cell>
          <cell r="C200" t="str">
            <v>-</v>
          </cell>
          <cell r="D200">
            <v>4.2039967159241291E-2</v>
          </cell>
          <cell r="E200">
            <v>3.6434050196325986E-2</v>
          </cell>
          <cell r="F200">
            <v>2.8026012354478862E-2</v>
          </cell>
          <cell r="G200">
            <v>1.40133333333333E-2</v>
          </cell>
        </row>
        <row r="201">
          <cell r="A201" t="str">
            <v>D-TDSL</v>
          </cell>
          <cell r="B201" t="str">
            <v>VAR_fout</v>
          </cell>
          <cell r="C201" t="str">
            <v>CO2</v>
          </cell>
          <cell r="D201">
            <v>8746.9257601933696</v>
          </cell>
          <cell r="E201">
            <v>8259.8871270831496</v>
          </cell>
          <cell r="F201">
            <v>4998.1446770773</v>
          </cell>
          <cell r="G201">
            <v>3792.07656096955</v>
          </cell>
          <cell r="H201">
            <v>2520.0551114903701</v>
          </cell>
          <cell r="I201">
            <v>1529.4186956820699</v>
          </cell>
          <cell r="J201">
            <v>455.09537570319702</v>
          </cell>
          <cell r="K201">
            <v>25.263701576837899</v>
          </cell>
          <cell r="L201">
            <v>47.030082968114201</v>
          </cell>
          <cell r="M201">
            <v>32.740230752059603</v>
          </cell>
          <cell r="N201">
            <v>13.8815091800783</v>
          </cell>
          <cell r="O201">
            <v>9.51984560144429</v>
          </cell>
        </row>
        <row r="202">
          <cell r="A202" t="str">
            <v>D-TDSL</v>
          </cell>
          <cell r="B202" t="str">
            <v>VAR_fout</v>
          </cell>
          <cell r="C202" t="str">
            <v>TDSL</v>
          </cell>
          <cell r="D202">
            <v>117.57680795576709</v>
          </cell>
          <cell r="E202">
            <v>111.029999465309</v>
          </cell>
          <cell r="F202">
            <v>67.185421820576394</v>
          </cell>
          <cell r="G202">
            <v>50.973367076208625</v>
          </cell>
          <cell r="H202">
            <v>33.874762860123113</v>
          </cell>
          <cell r="I202">
            <v>20.558556594196453</v>
          </cell>
          <cell r="J202">
            <v>6.1174249167777983</v>
          </cell>
          <cell r="K202">
            <v>0.33959650167260785</v>
          </cell>
          <cell r="L202">
            <v>0.63218177276075527</v>
          </cell>
          <cell r="M202">
            <v>0.44009654695838135</v>
          </cell>
          <cell r="N202">
            <v>0.18659624921364415</v>
          </cell>
          <cell r="O202">
            <v>0.12796645229841586</v>
          </cell>
        </row>
        <row r="203">
          <cell r="A203" t="str">
            <v>D-TDSL</v>
          </cell>
          <cell r="B203" t="str">
            <v>VAR_fin</v>
          </cell>
          <cell r="C203" t="str">
            <v>DSL</v>
          </cell>
          <cell r="D203">
            <v>119.33050150332022</v>
          </cell>
          <cell r="E203">
            <v>112.68604538994745</v>
          </cell>
          <cell r="F203">
            <v>68.187512647712239</v>
          </cell>
          <cell r="G203">
            <v>51.733650217865573</v>
          </cell>
          <cell r="H203">
            <v>34.380015163579444</v>
          </cell>
          <cell r="I203">
            <v>20.865193665512528</v>
          </cell>
          <cell r="J203">
            <v>6.2086681542046014</v>
          </cell>
          <cell r="K203">
            <v>0.34466168590501983</v>
          </cell>
          <cell r="L203">
            <v>0.64161095454453276</v>
          </cell>
          <cell r="M203">
            <v>0.44666071967339238</v>
          </cell>
          <cell r="N203">
            <v>0.18937938854131442</v>
          </cell>
          <cell r="O203">
            <v>0.12987511052447873</v>
          </cell>
        </row>
        <row r="204">
          <cell r="A204" t="str">
            <v>T_B_c-HYBDSL-S3</v>
          </cell>
          <cell r="B204" t="str">
            <v>VAR_fout</v>
          </cell>
          <cell r="C204" t="str">
            <v>CO2_T</v>
          </cell>
          <cell r="E204">
            <v>5.2921260856941803E-3</v>
          </cell>
          <cell r="F204">
            <v>8.1154711184929004E-3</v>
          </cell>
        </row>
        <row r="205">
          <cell r="A205" t="str">
            <v>T_B_c-HYBDSL-S3</v>
          </cell>
          <cell r="B205" t="str">
            <v>VAR_fout</v>
          </cell>
          <cell r="C205" t="str">
            <v>TPBSc</v>
          </cell>
          <cell r="E205">
            <v>5.648483861741546E-6</v>
          </cell>
          <cell r="F205">
            <v>8.8106865655270633E-6</v>
          </cell>
        </row>
        <row r="206">
          <cell r="A206" t="str">
            <v>T_B_c-HYBDSL-S3</v>
          </cell>
          <cell r="B206" t="str">
            <v>VAR_fin</v>
          </cell>
          <cell r="C206" t="str">
            <v>TDSL</v>
          </cell>
          <cell r="E206">
            <v>7.2198173065404905E-5</v>
          </cell>
          <cell r="F206">
            <v>1.1071584063428252E-4</v>
          </cell>
        </row>
        <row r="207">
          <cell r="A207" t="str">
            <v>T_B_c-HYBDSL-S3</v>
          </cell>
          <cell r="B207" t="str">
            <v>VAR_ncap</v>
          </cell>
          <cell r="C207" t="str">
            <v>-</v>
          </cell>
          <cell r="E207">
            <v>1.3970000704364799E-7</v>
          </cell>
          <cell r="F207">
            <v>8.5094632915391402E-8</v>
          </cell>
        </row>
        <row r="208">
          <cell r="A208" t="str">
            <v>T_B_c-HYBDSL-S3</v>
          </cell>
          <cell r="B208" t="str">
            <v>VAR_cap</v>
          </cell>
          <cell r="C208" t="str">
            <v>-</v>
          </cell>
          <cell r="E208">
            <v>1.3970000704364799E-7</v>
          </cell>
          <cell r="F208">
            <v>2.2479463995903999E-7</v>
          </cell>
          <cell r="G208">
            <v>6.7613566327498486E-10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T-ELC-car-BatSTGAUXout_S1</v>
          </cell>
          <cell r="D209">
            <v>7.589238845729809E-3</v>
          </cell>
          <cell r="E209">
            <v>1.1340287196160452E-2</v>
          </cell>
          <cell r="F209">
            <v>7.4755794705608767E-4</v>
          </cell>
          <cell r="G209">
            <v>0.61595472666576656</v>
          </cell>
          <cell r="H209">
            <v>1.3584832182542672</v>
          </cell>
          <cell r="I209">
            <v>3.084020458183045</v>
          </cell>
          <cell r="J209">
            <v>3.7092433873811461</v>
          </cell>
          <cell r="K209">
            <v>4.188047156923985</v>
          </cell>
          <cell r="L209">
            <v>2.9235063351469153</v>
          </cell>
          <cell r="M209">
            <v>4.202411765357887</v>
          </cell>
          <cell r="N209">
            <v>4.3574274569672555</v>
          </cell>
          <cell r="O209">
            <v>4.2043848550488194</v>
          </cell>
        </row>
        <row r="210">
          <cell r="A210" t="str">
            <v>T-Bat-Car-STG_S1</v>
          </cell>
          <cell r="B210" t="str">
            <v>VAR_fout</v>
          </cell>
          <cell r="C210" t="str">
            <v>T-ELC-car-BatSTGOut_S1</v>
          </cell>
          <cell r="D210">
            <v>7.5892388457298081E-3</v>
          </cell>
          <cell r="E210">
            <v>1.1340287196160452E-2</v>
          </cell>
          <cell r="F210">
            <v>7.4755794705608756E-4</v>
          </cell>
          <cell r="G210">
            <v>0.61595472666576645</v>
          </cell>
          <cell r="H210">
            <v>1.3584832182542672</v>
          </cell>
          <cell r="I210">
            <v>3.084020458183045</v>
          </cell>
          <cell r="J210">
            <v>3.7092433873811461</v>
          </cell>
          <cell r="K210">
            <v>4.188047156923985</v>
          </cell>
          <cell r="L210">
            <v>2.9235063351469153</v>
          </cell>
          <cell r="M210">
            <v>4.2024117653578861</v>
          </cell>
          <cell r="N210">
            <v>4.3574274569672555</v>
          </cell>
          <cell r="O210">
            <v>4.2043848550488185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T-ELC-car-BatSTGAUXin_S1</v>
          </cell>
          <cell r="D211">
            <v>7.5904923031393382E-3</v>
          </cell>
          <cell r="E211">
            <v>1.134482640900167E-2</v>
          </cell>
          <cell r="F211">
            <v>7.5505836500330023E-4</v>
          </cell>
          <cell r="G211">
            <v>0.61602245877473427</v>
          </cell>
          <cell r="H211">
            <v>1.3586258688978876</v>
          </cell>
          <cell r="I211">
            <v>3.0843347084554136</v>
          </cell>
          <cell r="J211">
            <v>3.7096231203924184</v>
          </cell>
          <cell r="K211">
            <v>4.1884760354378567</v>
          </cell>
          <cell r="L211">
            <v>2.9238042179865782</v>
          </cell>
          <cell r="M211">
            <v>4.2028402374574023</v>
          </cell>
          <cell r="N211">
            <v>4.3578682378398117</v>
          </cell>
          <cell r="O211">
            <v>4.2048151025842602</v>
          </cell>
        </row>
        <row r="212">
          <cell r="A212" t="str">
            <v>T-Bat-Car-STG_S1</v>
          </cell>
          <cell r="B212" t="str">
            <v>VAR_fin</v>
          </cell>
          <cell r="C212" t="str">
            <v>T-ELC-car-BatSTGin_S1</v>
          </cell>
          <cell r="D212">
            <v>7.5904923031393382E-3</v>
          </cell>
          <cell r="E212">
            <v>1.134482640900167E-2</v>
          </cell>
          <cell r="F212">
            <v>7.5505836500330023E-4</v>
          </cell>
          <cell r="G212">
            <v>0.61602245877473427</v>
          </cell>
          <cell r="H212">
            <v>1.3586258688978876</v>
          </cell>
          <cell r="I212">
            <v>3.0843347084554136</v>
          </cell>
          <cell r="J212">
            <v>3.7096231203924184</v>
          </cell>
          <cell r="K212">
            <v>4.1884760354378567</v>
          </cell>
          <cell r="L212">
            <v>2.9238042179865782</v>
          </cell>
          <cell r="M212">
            <v>4.2028402374574023</v>
          </cell>
          <cell r="N212">
            <v>4.3578682378398117</v>
          </cell>
          <cell r="O212">
            <v>4.2048151025842602</v>
          </cell>
        </row>
        <row r="213">
          <cell r="A213" t="str">
            <v>T-Bat-Car-STG_S1</v>
          </cell>
          <cell r="B213" t="str">
            <v>VAR_ncap</v>
          </cell>
          <cell r="C213" t="str">
            <v>-</v>
          </cell>
          <cell r="D213">
            <v>1.2953708569820601E-3</v>
          </cell>
          <cell r="E213">
            <v>3.1286311471072198E-3</v>
          </cell>
          <cell r="F213">
            <v>1.0010085273784799E-3</v>
          </cell>
          <cell r="G213">
            <v>13.618906405977301</v>
          </cell>
          <cell r="H213">
            <v>12.5555328531333</v>
          </cell>
          <cell r="I213">
            <v>9.3586629103915993</v>
          </cell>
          <cell r="J213">
            <v>11.409529432350601</v>
          </cell>
          <cell r="K213">
            <v>11.0063811962203</v>
          </cell>
          <cell r="L213">
            <v>9.0825800396280307</v>
          </cell>
          <cell r="M213">
            <v>9.2795470625279393</v>
          </cell>
          <cell r="N213">
            <v>8.69293941189588</v>
          </cell>
          <cell r="O213">
            <v>7.1026109511342304</v>
          </cell>
        </row>
        <row r="214">
          <cell r="A214" t="str">
            <v>T-Bat-Car-STG_S1</v>
          </cell>
          <cell r="B214" t="str">
            <v>VAR_cap</v>
          </cell>
          <cell r="C214" t="str">
            <v>-</v>
          </cell>
          <cell r="D214">
            <v>1.2953708569820601E-3</v>
          </cell>
          <cell r="E214">
            <v>4.3447113396343695E-3</v>
          </cell>
          <cell r="F214">
            <v>5.0662383131281734E-3</v>
          </cell>
          <cell r="G214">
            <v>12.916705686296789</v>
          </cell>
          <cell r="H214">
            <v>22.806859624489519</v>
          </cell>
          <cell r="I214">
            <v>26.160315744303272</v>
          </cell>
          <cell r="J214">
            <v>26.300599584154888</v>
          </cell>
          <cell r="K214">
            <v>25.904726983828841</v>
          </cell>
          <cell r="L214">
            <v>25.403588787475993</v>
          </cell>
          <cell r="M214">
            <v>25.145561736486506</v>
          </cell>
          <cell r="N214">
            <v>25.072084830713479</v>
          </cell>
          <cell r="O214">
            <v>25.075066608117478</v>
          </cell>
        </row>
        <row r="215">
          <cell r="A215" t="str">
            <v>T_B_c-HYBDSL-S4</v>
          </cell>
          <cell r="B215" t="str">
            <v>VAR_ncap</v>
          </cell>
          <cell r="C215" t="str">
            <v>-</v>
          </cell>
          <cell r="E215">
            <v>1.20611701177957E-8</v>
          </cell>
        </row>
        <row r="216">
          <cell r="A216" t="str">
            <v>T_B_c-HYBDSL-S4</v>
          </cell>
          <cell r="B216" t="str">
            <v>VAR_cap</v>
          </cell>
          <cell r="C216" t="str">
            <v>-</v>
          </cell>
          <cell r="E216">
            <v>1.20611701177957E-8</v>
          </cell>
          <cell r="F216">
            <v>1.20611701177957E-8</v>
          </cell>
          <cell r="G216">
            <v>3.6612947756845901E-9</v>
          </cell>
        </row>
        <row r="217">
          <cell r="A217" t="str">
            <v>TFHGV-ICEDSLExt</v>
          </cell>
          <cell r="B217" t="str">
            <v>VAR_fout</v>
          </cell>
          <cell r="C217" t="str">
            <v>CO2_T</v>
          </cell>
          <cell r="D217">
            <v>1402.1475560444101</v>
          </cell>
          <cell r="E217">
            <v>1172.18209127976</v>
          </cell>
          <cell r="F217">
            <v>100.999678083329</v>
          </cell>
          <cell r="G217">
            <v>101.389786715532</v>
          </cell>
        </row>
        <row r="218">
          <cell r="A218" t="str">
            <v>TFHGV-ICEDSLExt</v>
          </cell>
          <cell r="B218" t="str">
            <v>VAR_fout</v>
          </cell>
          <cell r="C218" t="str">
            <v>TFHGV</v>
          </cell>
          <cell r="D218">
            <v>1.5676824925273061</v>
          </cell>
          <cell r="E218">
            <v>1.3432312935748967</v>
          </cell>
          <cell r="F218">
            <v>0.11995955499072353</v>
          </cell>
          <cell r="G218">
            <v>0.12042289565482425</v>
          </cell>
        </row>
        <row r="219">
          <cell r="A219" t="str">
            <v>TFHGV-ICEDSLExt</v>
          </cell>
          <cell r="B219" t="str">
            <v>VAR_fin</v>
          </cell>
          <cell r="C219" t="str">
            <v>TDSL</v>
          </cell>
          <cell r="D219">
            <v>19.128888895558084</v>
          </cell>
          <cell r="E219">
            <v>15.991570140242297</v>
          </cell>
          <cell r="F219">
            <v>1.3778946532514227</v>
          </cell>
          <cell r="G219">
            <v>1.3832167355461407</v>
          </cell>
        </row>
        <row r="220">
          <cell r="A220" t="str">
            <v>TFHGV-ICEDSLExt</v>
          </cell>
          <cell r="B220" t="str">
            <v>VAR_cap</v>
          </cell>
          <cell r="C220" t="str">
            <v>-</v>
          </cell>
          <cell r="D220">
            <v>2.966082934853554E-2</v>
          </cell>
          <cell r="E220">
            <v>2.5707066666666702E-2</v>
          </cell>
          <cell r="F220">
            <v>3.2236755651294004E-3</v>
          </cell>
          <cell r="G220">
            <v>3.2236764254875497E-3</v>
          </cell>
        </row>
        <row r="221">
          <cell r="A221" t="str">
            <v>TPSHPGSLEXT</v>
          </cell>
          <cell r="B221" t="str">
            <v>VAR_fout</v>
          </cell>
          <cell r="C221" t="str">
            <v>TPSHP</v>
          </cell>
          <cell r="D221">
            <v>1.5951113482171899</v>
          </cell>
          <cell r="E221">
            <v>0.86788911713192296</v>
          </cell>
          <cell r="F221">
            <v>1.2768985256151599</v>
          </cell>
          <cell r="G221">
            <v>1.2769037582247</v>
          </cell>
          <cell r="H221">
            <v>1.27690762644401</v>
          </cell>
          <cell r="I221">
            <v>0.32303119450148099</v>
          </cell>
          <cell r="J221">
            <v>2.61373254331723E-5</v>
          </cell>
        </row>
        <row r="222">
          <cell r="A222" t="str">
            <v>TPSHPGSLEXT</v>
          </cell>
          <cell r="B222" t="str">
            <v>VAR_fout</v>
          </cell>
          <cell r="C222" t="str">
            <v>CO2_T</v>
          </cell>
          <cell r="D222">
            <v>129.873812963153</v>
          </cell>
          <cell r="E222">
            <v>70.663448665904795</v>
          </cell>
          <cell r="F222">
            <v>103.964955470988</v>
          </cell>
          <cell r="G222">
            <v>103.965381509555</v>
          </cell>
          <cell r="H222">
            <v>103.9656964596</v>
          </cell>
          <cell r="I222">
            <v>26.301168870022199</v>
          </cell>
          <cell r="J222">
            <v>2.1280985295847E-3</v>
          </cell>
        </row>
        <row r="223">
          <cell r="A223" t="str">
            <v>TPSHPGSLEXT</v>
          </cell>
          <cell r="B223" t="str">
            <v>VAR_fin</v>
          </cell>
          <cell r="C223" t="str">
            <v>TGSL</v>
          </cell>
          <cell r="D223">
            <v>1.759807763728358</v>
          </cell>
          <cell r="E223">
            <v>0.95749930441604836</v>
          </cell>
          <cell r="F223">
            <v>1.4087392340242344</v>
          </cell>
          <cell r="G223">
            <v>1.4087450069045495</v>
          </cell>
          <cell r="H223">
            <v>1.4087492745203347</v>
          </cell>
          <cell r="I223">
            <v>0.3563844020328204</v>
          </cell>
          <cell r="J223">
            <v>2.8836023436107004E-5</v>
          </cell>
        </row>
        <row r="224">
          <cell r="A224" t="str">
            <v>TPSHPGSLEXT</v>
          </cell>
          <cell r="B224" t="str">
            <v>VAR_ncap</v>
          </cell>
          <cell r="C224" t="str">
            <v>-</v>
          </cell>
          <cell r="D224">
            <v>2.0225872351636699E-7</v>
          </cell>
          <cell r="E224">
            <v>9.9190500133179002E-7</v>
          </cell>
          <cell r="F224">
            <v>4.4176462528079201E-7</v>
          </cell>
          <cell r="G224">
            <v>3.0145477817680299E-6</v>
          </cell>
          <cell r="H224">
            <v>5.1263193349680498E-6</v>
          </cell>
          <cell r="I224">
            <v>2.1117828858944599E-6</v>
          </cell>
          <cell r="J224">
            <v>3.33801541191944E-6</v>
          </cell>
          <cell r="K224">
            <v>1.2271550514403201E-6</v>
          </cell>
          <cell r="L224">
            <v>1.3186375148770599E-6</v>
          </cell>
          <cell r="M224">
            <v>1.5474943231544999E-6</v>
          </cell>
          <cell r="N224">
            <v>8.8372595961354497E-7</v>
          </cell>
          <cell r="O224">
            <v>3.0493984892222198E-6</v>
          </cell>
        </row>
        <row r="225">
          <cell r="A225" t="str">
            <v>TPSHPGSLEXT</v>
          </cell>
          <cell r="B225" t="str">
            <v>VAR_cap</v>
          </cell>
          <cell r="C225" t="str">
            <v>-</v>
          </cell>
          <cell r="D225">
            <v>1.5951115504759135</v>
          </cell>
          <cell r="E225">
            <v>1.2769029556083398</v>
          </cell>
          <cell r="F225">
            <v>1.276902311590471</v>
          </cell>
          <cell r="G225">
            <v>1.2769043757264598</v>
          </cell>
          <cell r="H225">
            <v>1.2769073571267346</v>
          </cell>
          <cell r="I225">
            <v>0.32299628320492441</v>
          </cell>
          <cell r="J225">
            <v>8.8999109760623502E-6</v>
          </cell>
          <cell r="K225">
            <v>2.6549150052417194E-6</v>
          </cell>
          <cell r="L225">
            <v>3.2710775424747704E-6</v>
          </cell>
          <cell r="M225">
            <v>3.3492141944519603E-6</v>
          </cell>
          <cell r="N225">
            <v>2.2947617644334804E-6</v>
          </cell>
          <cell r="O225">
            <v>4.9085775460888398E-6</v>
          </cell>
        </row>
        <row r="226">
          <cell r="A226" t="str">
            <v>T-Bat-Car-STG_S2</v>
          </cell>
          <cell r="B226" t="str">
            <v>VAR_fout</v>
          </cell>
          <cell r="C226" t="str">
            <v>T-ELC-car-BatSTGAUXout_S2</v>
          </cell>
          <cell r="D226">
            <v>6.6177281430732926E-2</v>
          </cell>
          <cell r="E226">
            <v>0.10303997176734064</v>
          </cell>
          <cell r="F226">
            <v>9.994264938213801E-2</v>
          </cell>
          <cell r="G226">
            <v>4.3233857304185266</v>
          </cell>
          <cell r="H226">
            <v>10.39826163349526</v>
          </cell>
          <cell r="I226">
            <v>12.49587537359985</v>
          </cell>
          <cell r="J226">
            <v>12.741962556812396</v>
          </cell>
          <cell r="K226">
            <v>12.16677041005447</v>
          </cell>
          <cell r="L226">
            <v>11.228384505579443</v>
          </cell>
          <cell r="M226">
            <v>11.367381947603509</v>
          </cell>
          <cell r="N226">
            <v>11.280577702173046</v>
          </cell>
          <cell r="O226">
            <v>10.883498775986435</v>
          </cell>
        </row>
        <row r="227">
          <cell r="A227" t="str">
            <v>T-Bat-Car-STG_S2</v>
          </cell>
          <cell r="B227" t="str">
            <v>VAR_fout</v>
          </cell>
          <cell r="C227" t="str">
            <v>T-ELC-car-BatSTGOut_S2</v>
          </cell>
          <cell r="D227">
            <v>6.6177281430732912E-2</v>
          </cell>
          <cell r="E227">
            <v>0.10303997176734064</v>
          </cell>
          <cell r="F227">
            <v>9.994264938213801E-2</v>
          </cell>
          <cell r="G227">
            <v>4.3233857304185257</v>
          </cell>
          <cell r="H227">
            <v>10.39826163349526</v>
          </cell>
          <cell r="I227">
            <v>12.495875373599846</v>
          </cell>
          <cell r="J227">
            <v>12.741962556812394</v>
          </cell>
          <cell r="K227">
            <v>12.16677041005447</v>
          </cell>
          <cell r="L227">
            <v>11.228384505579443</v>
          </cell>
          <cell r="M227">
            <v>11.367381947603507</v>
          </cell>
          <cell r="N227">
            <v>11.280577702173044</v>
          </cell>
          <cell r="O227">
            <v>10.883498775986432</v>
          </cell>
        </row>
        <row r="228">
          <cell r="A228" t="str">
            <v>T-Bat-Car-STG_S2</v>
          </cell>
          <cell r="B228" t="str">
            <v>VAR_fin</v>
          </cell>
          <cell r="C228" t="str">
            <v>T-ELC-car-BatSTGAUXin_S2</v>
          </cell>
          <cell r="D228">
            <v>6.6184332359258941E-2</v>
          </cell>
          <cell r="E228">
            <v>0.10305359489928462</v>
          </cell>
          <cell r="F228">
            <v>9.9958926299636569E-2</v>
          </cell>
          <cell r="G228">
            <v>4.323822454997412</v>
          </cell>
          <cell r="H228">
            <v>10.399308488830604</v>
          </cell>
          <cell r="I228">
            <v>12.497130022858032</v>
          </cell>
          <cell r="J228">
            <v>12.743245371946834</v>
          </cell>
          <cell r="K228">
            <v>12.167996099543037</v>
          </cell>
          <cell r="L228">
            <v>11.229513043548074</v>
          </cell>
          <cell r="M228">
            <v>11.368527589722342</v>
          </cell>
          <cell r="N228">
            <v>11.281711077474844</v>
          </cell>
          <cell r="O228">
            <v>10.884596986311781</v>
          </cell>
        </row>
        <row r="229">
          <cell r="A229" t="str">
            <v>T-Bat-Car-STG_S2</v>
          </cell>
          <cell r="B229" t="str">
            <v>VAR_fin</v>
          </cell>
          <cell r="C229" t="str">
            <v>T-ELC-car-BatSTGin_S2</v>
          </cell>
          <cell r="D229">
            <v>6.6184332359258941E-2</v>
          </cell>
          <cell r="E229">
            <v>0.10305359489928462</v>
          </cell>
          <cell r="F229">
            <v>9.9958926299636569E-2</v>
          </cell>
          <cell r="G229">
            <v>4.323822454997412</v>
          </cell>
          <cell r="H229">
            <v>10.399308488830604</v>
          </cell>
          <cell r="I229">
            <v>12.497130022858032</v>
          </cell>
          <cell r="J229">
            <v>12.743245371946834</v>
          </cell>
          <cell r="K229">
            <v>12.167996099543037</v>
          </cell>
          <cell r="L229">
            <v>11.229513043548074</v>
          </cell>
          <cell r="M229">
            <v>11.368527589722342</v>
          </cell>
          <cell r="N229">
            <v>11.281711077474844</v>
          </cell>
          <cell r="O229">
            <v>10.884596986311781</v>
          </cell>
        </row>
        <row r="230">
          <cell r="A230" t="str">
            <v>T-Bat-Car-STG_S2</v>
          </cell>
          <cell r="B230" t="str">
            <v>VAR_ncap</v>
          </cell>
          <cell r="C230" t="str">
            <v>-</v>
          </cell>
          <cell r="D230">
            <v>9.2925280194980798E-3</v>
          </cell>
          <cell r="E230">
            <v>2.7151485157435099E-2</v>
          </cell>
          <cell r="F230">
            <v>1.48713238538782E-2</v>
          </cell>
          <cell r="G230">
            <v>67.541412767512</v>
          </cell>
          <cell r="H230">
            <v>170.49543121315</v>
          </cell>
          <cell r="I230">
            <v>72.862053726950904</v>
          </cell>
          <cell r="J230">
            <v>85.767464042814794</v>
          </cell>
          <cell r="K230">
            <v>121.28560977524</v>
          </cell>
          <cell r="L230">
            <v>74.099021522729899</v>
          </cell>
          <cell r="M230">
            <v>79.109080994356006</v>
          </cell>
          <cell r="N230">
            <v>87.719943736912398</v>
          </cell>
          <cell r="O230">
            <v>60.609150468181603</v>
          </cell>
        </row>
        <row r="231">
          <cell r="A231" t="str">
            <v>T-Bat-Car-STG_S2</v>
          </cell>
          <cell r="B231" t="str">
            <v>VAR_cap</v>
          </cell>
          <cell r="C231" t="str">
            <v>-</v>
          </cell>
          <cell r="D231">
            <v>9.2925280194980798E-3</v>
          </cell>
          <cell r="E231">
            <v>3.5814582400661779E-2</v>
          </cell>
          <cell r="F231">
            <v>4.8325186985876852E-2</v>
          </cell>
          <cell r="G231">
            <v>64.078206585385544</v>
          </cell>
          <cell r="H231">
            <v>219.02437721743567</v>
          </cell>
          <cell r="I231">
            <v>248.55144211791423</v>
          </cell>
          <cell r="J231">
            <v>245.33007705981782</v>
          </cell>
          <cell r="K231">
            <v>234.18119747580235</v>
          </cell>
          <cell r="L231">
            <v>230.22368944935843</v>
          </cell>
          <cell r="M231">
            <v>227.80521168205428</v>
          </cell>
          <cell r="N231">
            <v>227.18282458311498</v>
          </cell>
          <cell r="O231">
            <v>227.43814549160913</v>
          </cell>
        </row>
        <row r="232">
          <cell r="A232" t="str">
            <v>T_TW-ICEGSL-S1</v>
          </cell>
          <cell r="B232" t="str">
            <v>VAR_fout</v>
          </cell>
          <cell r="C232" t="str">
            <v>CO2_T</v>
          </cell>
          <cell r="D232">
            <v>3.2708690211229321</v>
          </cell>
          <cell r="E232">
            <v>23.75762552307933</v>
          </cell>
          <cell r="F232">
            <v>23.872069450179271</v>
          </cell>
          <cell r="G232">
            <v>29.825283680582942</v>
          </cell>
          <cell r="H232">
            <v>69.956880294492251</v>
          </cell>
          <cell r="I232">
            <v>70.260662614927426</v>
          </cell>
          <cell r="J232">
            <v>33.567217013272817</v>
          </cell>
          <cell r="K232">
            <v>2.8012459644386096</v>
          </cell>
          <cell r="L232">
            <v>5.2598763293019796E-2</v>
          </cell>
          <cell r="M232">
            <v>5.255255939173796E-2</v>
          </cell>
          <cell r="N232">
            <v>5.7322792561505548E-2</v>
          </cell>
          <cell r="O232">
            <v>0.1118620450203885</v>
          </cell>
        </row>
        <row r="233">
          <cell r="A233" t="str">
            <v>T_TW-ICEGSL-S1</v>
          </cell>
          <cell r="B233" t="str">
            <v>VAR_fout</v>
          </cell>
          <cell r="C233" t="str">
            <v>TPTWL</v>
          </cell>
          <cell r="D233">
            <v>8.4558773339184143E-2</v>
          </cell>
          <cell r="E233">
            <v>0.61933488136452552</v>
          </cell>
          <cell r="F233">
            <v>0.62236547453852298</v>
          </cell>
          <cell r="G233">
            <v>0.7875653269710553</v>
          </cell>
          <cell r="H233">
            <v>1.9319847615861148</v>
          </cell>
          <cell r="I233">
            <v>1.9528734741375717</v>
          </cell>
          <cell r="J233">
            <v>0.93541749316310485</v>
          </cell>
          <cell r="K233">
            <v>7.9475932186969786E-2</v>
          </cell>
          <cell r="L233">
            <v>1.5497934371959032E-3</v>
          </cell>
          <cell r="M233">
            <v>1.5582606613846076E-3</v>
          </cell>
          <cell r="N233">
            <v>1.6997050892129783E-3</v>
          </cell>
          <cell r="O233">
            <v>3.3168741213526792E-3</v>
          </cell>
        </row>
        <row r="234">
          <cell r="A234" t="str">
            <v>T_TW-ICEGSL-S1</v>
          </cell>
          <cell r="B234" t="str">
            <v>VAR_fin</v>
          </cell>
          <cell r="C234" t="str">
            <v>TGSL</v>
          </cell>
          <cell r="D234">
            <v>4.432071844340018E-2</v>
          </cell>
          <cell r="E234">
            <v>0.32191904502817487</v>
          </cell>
          <cell r="F234">
            <v>0.32346977574768671</v>
          </cell>
          <cell r="G234">
            <v>0.40413663523825061</v>
          </cell>
          <cell r="H234">
            <v>0.94792520724244145</v>
          </cell>
          <cell r="I234">
            <v>0.95204149884725542</v>
          </cell>
          <cell r="J234">
            <v>0.45484033893323633</v>
          </cell>
          <cell r="K234">
            <v>3.7957262390767167E-2</v>
          </cell>
          <cell r="L234">
            <v>7.127203698241171E-4</v>
          </cell>
          <cell r="M234">
            <v>7.1209430070105632E-4</v>
          </cell>
          <cell r="N234">
            <v>7.76731606524465E-4</v>
          </cell>
          <cell r="O234">
            <v>1.5157458674849387E-3</v>
          </cell>
        </row>
        <row r="235">
          <cell r="A235" t="str">
            <v>T_TW-ICEGSL-S1</v>
          </cell>
          <cell r="B235" t="str">
            <v>VAR_ncap</v>
          </cell>
          <cell r="C235" t="str">
            <v>-</v>
          </cell>
          <cell r="E235">
            <v>0.26547573151210002</v>
          </cell>
          <cell r="F235">
            <v>1.51904785018177E-3</v>
          </cell>
          <cell r="G235">
            <v>0.12822057595140099</v>
          </cell>
          <cell r="H235">
            <v>0.65619960360017904</v>
          </cell>
          <cell r="I235">
            <v>0.11014467281363099</v>
          </cell>
          <cell r="J235">
            <v>4.39647178436898E-4</v>
          </cell>
          <cell r="K235">
            <v>1.9335232830411701E-4</v>
          </cell>
          <cell r="L235">
            <v>3.08562483199447E-4</v>
          </cell>
          <cell r="M235">
            <v>2.9087486743739599E-4</v>
          </cell>
          <cell r="N235">
            <v>4.22850185664961E-4</v>
          </cell>
          <cell r="O235">
            <v>8.6297453773736903E-4</v>
          </cell>
        </row>
        <row r="236">
          <cell r="A236" t="str">
            <v>T_TW-ICEGSL-S1</v>
          </cell>
          <cell r="B236" t="str">
            <v>VAR_cap</v>
          </cell>
          <cell r="C236" t="str">
            <v>-</v>
          </cell>
          <cell r="D236">
            <v>2.9121856503038373E-2</v>
          </cell>
          <cell r="E236">
            <v>0.29844858764751259</v>
          </cell>
          <cell r="F236">
            <v>0.29996755170417072</v>
          </cell>
          <cell r="G236">
            <v>0.37788936988073774</v>
          </cell>
          <cell r="H236">
            <v>0.78519836528015818</v>
          </cell>
          <cell r="I236">
            <v>0.79327010892229766</v>
          </cell>
          <cell r="J236">
            <v>0.45083094996842982</v>
          </cell>
          <cell r="K236">
            <v>3.8257844122018159E-2</v>
          </cell>
          <cell r="L236">
            <v>6.995774586571594E-4</v>
          </cell>
          <cell r="M236">
            <v>6.9830140971447439E-4</v>
          </cell>
          <cell r="N236">
            <v>7.6826374727810781E-4</v>
          </cell>
          <cell r="O236">
            <v>1.4817729410519372E-3</v>
          </cell>
        </row>
        <row r="237">
          <cell r="A237" t="str">
            <v>TPSHPDSLEXT</v>
          </cell>
          <cell r="B237" t="str">
            <v>VAR_fout</v>
          </cell>
          <cell r="C237" t="str">
            <v>TPSHP</v>
          </cell>
          <cell r="D237">
            <v>17.176521919007701</v>
          </cell>
          <cell r="E237">
            <v>17.030435448264001</v>
          </cell>
          <cell r="F237">
            <v>15.578166481791399</v>
          </cell>
          <cell r="G237">
            <v>14.2457170824649</v>
          </cell>
          <cell r="H237">
            <v>13.7127100036488</v>
          </cell>
          <cell r="I237">
            <v>7.1228850526465397</v>
          </cell>
          <cell r="J237">
            <v>4.5709076397729698</v>
          </cell>
          <cell r="K237">
            <v>2.0189562708600199</v>
          </cell>
          <cell r="L237">
            <v>2.01895462136592</v>
          </cell>
          <cell r="M237">
            <v>2.0189541983971302</v>
          </cell>
          <cell r="N237">
            <v>2.018953769621</v>
          </cell>
          <cell r="O237">
            <v>2.0189563427303798</v>
          </cell>
        </row>
        <row r="238">
          <cell r="A238" t="str">
            <v>TPSHPDSLEXT</v>
          </cell>
          <cell r="B238" t="str">
            <v>VAR_fout</v>
          </cell>
          <cell r="C238" t="str">
            <v>CO2_T</v>
          </cell>
          <cell r="D238">
            <v>1273.9831592043399</v>
          </cell>
          <cell r="E238">
            <v>1263.14792117462</v>
          </cell>
          <cell r="F238">
            <v>1155.4330872492701</v>
          </cell>
          <cell r="G238">
            <v>1056.60527430563</v>
          </cell>
          <cell r="H238">
            <v>1017.07212287077</v>
          </cell>
          <cell r="I238">
            <v>528.30460350521503</v>
          </cell>
          <cell r="J238">
            <v>339.02436027547202</v>
          </cell>
          <cell r="K238">
            <v>149.74604872709</v>
          </cell>
          <cell r="L238">
            <v>149.74592638406199</v>
          </cell>
          <cell r="M238">
            <v>149.74589501245299</v>
          </cell>
          <cell r="N238">
            <v>149.745863210115</v>
          </cell>
          <cell r="O238">
            <v>149.746054057717</v>
          </cell>
        </row>
        <row r="239">
          <cell r="A239" t="str">
            <v>TPSHPDSLEXT</v>
          </cell>
          <cell r="B239" t="str">
            <v>VAR_fin</v>
          </cell>
          <cell r="C239" t="str">
            <v>TDSL</v>
          </cell>
          <cell r="D239">
            <v>17.38039780633471</v>
          </cell>
          <cell r="E239">
            <v>17.232577369367341</v>
          </cell>
          <cell r="F239">
            <v>15.763070767384349</v>
          </cell>
          <cell r="G239">
            <v>14.414805925042803</v>
          </cell>
          <cell r="H239">
            <v>13.875472344758091</v>
          </cell>
          <cell r="I239">
            <v>7.2074297886113916</v>
          </cell>
          <cell r="J239">
            <v>4.6251618045766953</v>
          </cell>
          <cell r="K239">
            <v>2.042920173630157</v>
          </cell>
          <cell r="L239">
            <v>2.0429185045574596</v>
          </cell>
          <cell r="M239">
            <v>2.0429180765682649</v>
          </cell>
          <cell r="N239">
            <v>2.042917642702788</v>
          </cell>
          <cell r="O239">
            <v>2.0429202463535758</v>
          </cell>
        </row>
        <row r="240">
          <cell r="A240" t="str">
            <v>TPSHPDSLEXT</v>
          </cell>
          <cell r="B240" t="str">
            <v>VAR_ncap</v>
          </cell>
          <cell r="C240" t="str">
            <v>-</v>
          </cell>
          <cell r="D240">
            <v>2.3423620098278799E-7</v>
          </cell>
          <cell r="E240">
            <v>1.3853486032344E-6</v>
          </cell>
          <cell r="F240">
            <v>1.1776519129467201E-6</v>
          </cell>
          <cell r="G240">
            <v>1.9300434676062998E-6</v>
          </cell>
          <cell r="H240">
            <v>3.9637757373616598E-6</v>
          </cell>
          <cell r="I240">
            <v>1.4338653117537901</v>
          </cell>
          <cell r="J240">
            <v>3.1370289290461999</v>
          </cell>
          <cell r="K240">
            <v>1.38846148569552E-6</v>
          </cell>
          <cell r="L240">
            <v>3.9167497793592101E-6</v>
          </cell>
          <cell r="M240">
            <v>5.5910247263697303E-6</v>
          </cell>
          <cell r="N240">
            <v>2.0189384320638299</v>
          </cell>
          <cell r="O240">
            <v>2.2474108573985902E-6</v>
          </cell>
        </row>
        <row r="241">
          <cell r="A241" t="str">
            <v>TPSHPDSLEXT</v>
          </cell>
          <cell r="B241" t="str">
            <v>VAR_cap</v>
          </cell>
          <cell r="C241" t="str">
            <v>-</v>
          </cell>
          <cell r="D241">
            <v>17.176522153243901</v>
          </cell>
          <cell r="E241">
            <v>17.030435995105144</v>
          </cell>
          <cell r="F241">
            <v>15.578167256382519</v>
          </cell>
          <cell r="G241">
            <v>14.245717180136817</v>
          </cell>
          <cell r="H241">
            <v>13.712710092634541</v>
          </cell>
          <cell r="I241">
            <v>7.1228836128370308</v>
          </cell>
          <cell r="J241">
            <v>4.5708969670252193</v>
          </cell>
          <cell r="K241">
            <v>2.0189408244427001</v>
          </cell>
          <cell r="L241">
            <v>2.0189488648895599</v>
          </cell>
          <cell r="M241">
            <v>2.0189261197884401</v>
          </cell>
          <cell r="N241">
            <v>2.0189451182744884</v>
          </cell>
          <cell r="O241">
            <v>2.0189428433738592</v>
          </cell>
        </row>
        <row r="242">
          <cell r="A242" t="str">
            <v>T-Bat-Car-STG_S3</v>
          </cell>
          <cell r="B242" t="str">
            <v>VAR_fout</v>
          </cell>
          <cell r="C242" t="str">
            <v>T-ELC-car-BatSTGAUXout_S3</v>
          </cell>
          <cell r="D242">
            <v>4.5712495734065689E-2</v>
          </cell>
          <cell r="E242">
            <v>9.4251915395398719E-2</v>
          </cell>
          <cell r="F242">
            <v>3.1148987759963611</v>
          </cell>
          <cell r="G242">
            <v>2.7338019494074164</v>
          </cell>
          <cell r="H242">
            <v>3.0018472775093179</v>
          </cell>
          <cell r="I242">
            <v>6.5472367197927399</v>
          </cell>
          <cell r="J242">
            <v>6.9659025347686772</v>
          </cell>
          <cell r="K242">
            <v>10.752279169567382</v>
          </cell>
          <cell r="L242">
            <v>10.337539675070845</v>
          </cell>
          <cell r="M242">
            <v>11.610269575188093</v>
          </cell>
          <cell r="N242">
            <v>15.425526675740842</v>
          </cell>
          <cell r="O242">
            <v>12.381380975664394</v>
          </cell>
        </row>
        <row r="243">
          <cell r="A243" t="str">
            <v>T-Bat-Car-STG_S3</v>
          </cell>
          <cell r="B243" t="str">
            <v>VAR_fout</v>
          </cell>
          <cell r="C243" t="str">
            <v>T-ELC-car-BatSTGOut_S3</v>
          </cell>
          <cell r="D243">
            <v>4.5712495734065682E-2</v>
          </cell>
          <cell r="E243">
            <v>9.4251915395398705E-2</v>
          </cell>
          <cell r="F243">
            <v>3.1148987759963611</v>
          </cell>
          <cell r="G243">
            <v>2.7338019494074164</v>
          </cell>
          <cell r="H243">
            <v>3.0018472775093175</v>
          </cell>
          <cell r="I243">
            <v>6.5472367197927381</v>
          </cell>
          <cell r="J243">
            <v>6.9659025347686763</v>
          </cell>
          <cell r="K243">
            <v>10.752279169567382</v>
          </cell>
          <cell r="L243">
            <v>10.337539675070845</v>
          </cell>
          <cell r="M243">
            <v>11.61026957518809</v>
          </cell>
          <cell r="N243">
            <v>15.425526675740841</v>
          </cell>
          <cell r="O243">
            <v>12.381380975664394</v>
          </cell>
        </row>
        <row r="244">
          <cell r="A244" t="str">
            <v>T-Bat-Car-STG_S3</v>
          </cell>
          <cell r="B244" t="str">
            <v>VAR_fin</v>
          </cell>
          <cell r="C244" t="str">
            <v>T-ELC-car-BatSTGAUXin_S3</v>
          </cell>
          <cell r="D244">
            <v>4.5717405210963027E-2</v>
          </cell>
          <cell r="E244">
            <v>9.426465963384284E-2</v>
          </cell>
          <cell r="F244">
            <v>3.1152165586150238</v>
          </cell>
          <cell r="G244">
            <v>2.7340797186498715</v>
          </cell>
          <cell r="H244">
            <v>3.0021534528137606</v>
          </cell>
          <cell r="I244">
            <v>6.5478964004485967</v>
          </cell>
          <cell r="J244">
            <v>6.9666076879438119</v>
          </cell>
          <cell r="K244">
            <v>10.753362753361214</v>
          </cell>
          <cell r="L244">
            <v>10.338579106313381</v>
          </cell>
          <cell r="M244">
            <v>11.611439502529496</v>
          </cell>
          <cell r="N244">
            <v>15.427074603377875</v>
          </cell>
          <cell r="O244">
            <v>12.382628977306673</v>
          </cell>
        </row>
        <row r="245">
          <cell r="A245" t="str">
            <v>T-Bat-Car-STG_S3</v>
          </cell>
          <cell r="B245" t="str">
            <v>VAR_fin</v>
          </cell>
          <cell r="C245" t="str">
            <v>T-ELC-car-BatSTGin_S3</v>
          </cell>
          <cell r="D245">
            <v>4.5717405210963027E-2</v>
          </cell>
          <cell r="E245">
            <v>9.426465963384284E-2</v>
          </cell>
          <cell r="F245">
            <v>3.1152165586150238</v>
          </cell>
          <cell r="G245">
            <v>2.7340797186498715</v>
          </cell>
          <cell r="H245">
            <v>3.0021534528137606</v>
          </cell>
          <cell r="I245">
            <v>6.5478964004485967</v>
          </cell>
          <cell r="J245">
            <v>6.9666076879438119</v>
          </cell>
          <cell r="K245">
            <v>10.753362753361214</v>
          </cell>
          <cell r="L245">
            <v>10.338579106313381</v>
          </cell>
          <cell r="M245">
            <v>11.611439502529496</v>
          </cell>
          <cell r="N245">
            <v>15.427074603377875</v>
          </cell>
          <cell r="O245">
            <v>12.382628977306673</v>
          </cell>
        </row>
        <row r="246">
          <cell r="A246" t="str">
            <v>T-Bat-Car-STG_S3</v>
          </cell>
          <cell r="B246" t="str">
            <v>VAR_ncap</v>
          </cell>
          <cell r="C246" t="str">
            <v>-</v>
          </cell>
          <cell r="D246">
            <v>7.07796953300495E-3</v>
          </cell>
          <cell r="E246">
            <v>0.41479279844428002</v>
          </cell>
          <cell r="F246">
            <v>45.419334690751299</v>
          </cell>
          <cell r="G246">
            <v>6.7489776341747897E-3</v>
          </cell>
          <cell r="H246">
            <v>13.8425042117968</v>
          </cell>
          <cell r="I246">
            <v>70.859048413186599</v>
          </cell>
          <cell r="J246">
            <v>15.992845766328699</v>
          </cell>
          <cell r="K246">
            <v>85.311028148668498</v>
          </cell>
          <cell r="L246">
            <v>58.605163314910897</v>
          </cell>
          <cell r="M246">
            <v>69.005617923494498</v>
          </cell>
          <cell r="N246">
            <v>200.80529085262401</v>
          </cell>
          <cell r="O246">
            <v>1.8748592462245101E-2</v>
          </cell>
        </row>
        <row r="247">
          <cell r="A247" t="str">
            <v>T-Bat-Car-STG_S3</v>
          </cell>
          <cell r="B247" t="str">
            <v>VAR_cap</v>
          </cell>
          <cell r="C247" t="str">
            <v>-</v>
          </cell>
          <cell r="D247">
            <v>7.07796953300495E-3</v>
          </cell>
          <cell r="E247">
            <v>0.4161433605735454</v>
          </cell>
          <cell r="F247">
            <v>45.20674689887656</v>
          </cell>
          <cell r="G247">
            <v>39.693084707659636</v>
          </cell>
          <cell r="H247">
            <v>41.679553618878195</v>
          </cell>
          <cell r="I247">
            <v>85.232201486966176</v>
          </cell>
          <cell r="J247">
            <v>81.49902675709059</v>
          </cell>
          <cell r="K247">
            <v>139.21545493567669</v>
          </cell>
          <cell r="L247">
            <v>146.21295813258718</v>
          </cell>
          <cell r="M247">
            <v>180.13431731703915</v>
          </cell>
          <cell r="N247">
            <v>316.7291252593144</v>
          </cell>
          <cell r="O247">
            <v>269.8296214026476</v>
          </cell>
        </row>
        <row r="248">
          <cell r="A248" t="str">
            <v>T_TW-ICEGSL-S2</v>
          </cell>
          <cell r="B248" t="str">
            <v>VAR_fout</v>
          </cell>
          <cell r="C248" t="str">
            <v>CO2_T</v>
          </cell>
          <cell r="D248">
            <v>8.2983429421386994</v>
          </cell>
          <cell r="E248">
            <v>8.5878342989937497</v>
          </cell>
          <cell r="F248">
            <v>8.5871643782678824</v>
          </cell>
          <cell r="G248">
            <v>7.4565765356435447</v>
          </cell>
          <cell r="H248">
            <v>0.70611768361347482</v>
          </cell>
          <cell r="I248">
            <v>1.177572212362794E-2</v>
          </cell>
          <cell r="J248">
            <v>1.218280329945538E-2</v>
          </cell>
          <cell r="K248">
            <v>1.2716068959732631E-2</v>
          </cell>
          <cell r="L248">
            <v>1.3029792501766089E-2</v>
          </cell>
          <cell r="M248">
            <v>1.648196652499407E-2</v>
          </cell>
          <cell r="N248">
            <v>1.670196432104714E-2</v>
          </cell>
          <cell r="O248">
            <v>2.67315951304701E-2</v>
          </cell>
        </row>
        <row r="249">
          <cell r="A249" t="str">
            <v>T_TW-ICEGSL-S2</v>
          </cell>
          <cell r="B249" t="str">
            <v>VAR_fout</v>
          </cell>
          <cell r="C249" t="str">
            <v>TPTWL</v>
          </cell>
          <cell r="D249">
            <v>0.12399871858170372</v>
          </cell>
          <cell r="E249">
            <v>0.12850239051809981</v>
          </cell>
          <cell r="F249">
            <v>0.12849310717351498</v>
          </cell>
          <cell r="G249">
            <v>0.1116025291305871</v>
          </cell>
          <cell r="H249">
            <v>1.0606761731525862E-2</v>
          </cell>
          <cell r="I249">
            <v>1.8853387631224586E-4</v>
          </cell>
          <cell r="J249">
            <v>1.99047412471309E-4</v>
          </cell>
          <cell r="K249">
            <v>2.1227447813291554E-4</v>
          </cell>
          <cell r="L249">
            <v>2.2087614117882853E-4</v>
          </cell>
          <cell r="M249">
            <v>2.8085849684592864E-4</v>
          </cell>
          <cell r="N249">
            <v>2.8460733653779316E-4</v>
          </cell>
          <cell r="O249">
            <v>4.5551576720245139E-4</v>
          </cell>
        </row>
        <row r="250">
          <cell r="A250" t="str">
            <v>T_TW-ICEGSL-S2</v>
          </cell>
          <cell r="B250" t="str">
            <v>VAR_fin</v>
          </cell>
          <cell r="C250" t="str">
            <v>TGSL</v>
          </cell>
          <cell r="D250">
            <v>0.11244367130269246</v>
          </cell>
          <cell r="E250">
            <v>0.11636631841454934</v>
          </cell>
          <cell r="F250">
            <v>0.11635724089793882</v>
          </cell>
          <cell r="G250">
            <v>0.10103762243419454</v>
          </cell>
          <cell r="H250">
            <v>9.5679902928655341E-3</v>
          </cell>
          <cell r="I250">
            <v>1.5956263040146272E-4</v>
          </cell>
          <cell r="J250">
            <v>1.6507863549397519E-4</v>
          </cell>
          <cell r="K250">
            <v>1.7230445744895173E-4</v>
          </cell>
          <cell r="L250">
            <v>1.7655545395347025E-4</v>
          </cell>
          <cell r="M250">
            <v>2.2333287974246686E-4</v>
          </cell>
          <cell r="N250">
            <v>2.2631387968898557E-4</v>
          </cell>
          <cell r="O250">
            <v>3.6221673618523197E-4</v>
          </cell>
        </row>
        <row r="251">
          <cell r="A251" t="str">
            <v>T_TW-ICEGSL-S2</v>
          </cell>
          <cell r="B251" t="str">
            <v>VAR_ncap</v>
          </cell>
          <cell r="C251" t="str">
            <v>-</v>
          </cell>
          <cell r="E251">
            <v>1.7696988415830701E-5</v>
          </cell>
          <cell r="F251">
            <v>1.6061756209907099E-5</v>
          </cell>
          <cell r="G251">
            <v>2.8435048284092E-5</v>
          </cell>
          <cell r="H251">
            <v>3.1101588321246401E-5</v>
          </cell>
          <cell r="I251">
            <v>2.7248958574869699E-5</v>
          </cell>
          <cell r="J251">
            <v>3.0372567195277799E-5</v>
          </cell>
          <cell r="K251">
            <v>3.1125505415235899E-5</v>
          </cell>
          <cell r="L251">
            <v>3.8966342924955602E-5</v>
          </cell>
          <cell r="M251">
            <v>4.6860139739921601E-5</v>
          </cell>
          <cell r="N251">
            <v>5.2516834278734201E-5</v>
          </cell>
          <cell r="O251">
            <v>8.7978420305199299E-5</v>
          </cell>
        </row>
        <row r="252">
          <cell r="A252" t="str">
            <v>T_TW-ICEGSL-S2</v>
          </cell>
          <cell r="B252" t="str">
            <v>VAR_cap</v>
          </cell>
          <cell r="C252" t="str">
            <v>-</v>
          </cell>
          <cell r="D252">
            <v>4.2720782950298665E-2</v>
          </cell>
          <cell r="E252">
            <v>6.1907346251624182E-2</v>
          </cell>
          <cell r="F252">
            <v>6.1923002344872087E-2</v>
          </cell>
          <cell r="G252">
            <v>5.3655886698831576E-2</v>
          </cell>
          <cell r="H252">
            <v>5.0512508870191033E-3</v>
          </cell>
          <cell r="I252">
            <v>7.5782851223152309E-5</v>
          </cell>
          <cell r="J252">
            <v>8.3805086531451819E-5</v>
          </cell>
          <cell r="K252">
            <v>8.8634911491491909E-5</v>
          </cell>
          <cell r="L252">
            <v>9.2262439404909395E-5</v>
          </cell>
          <cell r="M252">
            <v>1.1680385705099277E-4</v>
          </cell>
          <cell r="N252">
            <v>1.1951974079806591E-4</v>
          </cell>
          <cell r="O252">
            <v>1.8722748640981495E-4</v>
          </cell>
        </row>
        <row r="253">
          <cell r="A253" t="str">
            <v>T-Bat-Car-STG_S4</v>
          </cell>
          <cell r="B253" t="str">
            <v>VAR_fout</v>
          </cell>
          <cell r="C253" t="str">
            <v>T-ELC-car-BatSTGAUXout_S4</v>
          </cell>
          <cell r="D253">
            <v>0.14937848310377111</v>
          </cell>
          <cell r="E253">
            <v>0.97265472241773354</v>
          </cell>
          <cell r="F253">
            <v>0.93593275903091611</v>
          </cell>
          <cell r="G253">
            <v>7.2361444360222862</v>
          </cell>
          <cell r="H253">
            <v>13.456244512008602</v>
          </cell>
          <cell r="I253">
            <v>16.472245534151039</v>
          </cell>
          <cell r="J253">
            <v>16.491230642686848</v>
          </cell>
          <cell r="K253">
            <v>16.417205874930204</v>
          </cell>
          <cell r="L253">
            <v>14.793093886947965</v>
          </cell>
          <cell r="M253">
            <v>13.809659538110118</v>
          </cell>
          <cell r="N253">
            <v>9.5071904296933241</v>
          </cell>
          <cell r="O253">
            <v>11.61175407192097</v>
          </cell>
        </row>
        <row r="254">
          <cell r="A254" t="str">
            <v>T-Bat-Car-STG_S4</v>
          </cell>
          <cell r="B254" t="str">
            <v>VAR_fout</v>
          </cell>
          <cell r="C254" t="str">
            <v>T-ELC-car-BatSTGOut_S4</v>
          </cell>
          <cell r="D254">
            <v>0.14937848310377105</v>
          </cell>
          <cell r="E254">
            <v>0.97265472241773332</v>
          </cell>
          <cell r="F254">
            <v>0.93593275903091588</v>
          </cell>
          <cell r="G254">
            <v>7.2361444360222853</v>
          </cell>
          <cell r="H254">
            <v>13.456244512008602</v>
          </cell>
          <cell r="I254">
            <v>16.472245534151035</v>
          </cell>
          <cell r="J254">
            <v>16.491230642686844</v>
          </cell>
          <cell r="K254">
            <v>16.4172058749302</v>
          </cell>
          <cell r="L254">
            <v>14.793093886947963</v>
          </cell>
          <cell r="M254">
            <v>13.809659538110111</v>
          </cell>
          <cell r="N254">
            <v>9.5071904296933241</v>
          </cell>
          <cell r="O254">
            <v>11.611754071920968</v>
          </cell>
        </row>
        <row r="255">
          <cell r="A255" t="str">
            <v>T-Bat-Car-STG_S4</v>
          </cell>
          <cell r="B255" t="str">
            <v>VAR_fin</v>
          </cell>
          <cell r="C255" t="str">
            <v>T-ELC-car-BatSTGAUXin_S4</v>
          </cell>
          <cell r="D255">
            <v>0.14939372455979774</v>
          </cell>
          <cell r="E255">
            <v>0.97275532375358598</v>
          </cell>
          <cell r="F255">
            <v>0.93603263127900682</v>
          </cell>
          <cell r="G255">
            <v>7.2368725084608228</v>
          </cell>
          <cell r="H255">
            <v>13.457596263345577</v>
          </cell>
          <cell r="I255">
            <v>16.473897811124836</v>
          </cell>
          <cell r="J255">
            <v>16.492888433059985</v>
          </cell>
          <cell r="K255">
            <v>16.418856012086565</v>
          </cell>
          <cell r="L255">
            <v>14.794578358888646</v>
          </cell>
          <cell r="M255">
            <v>13.81104938959081</v>
          </cell>
          <cell r="N255">
            <v>9.50814650201532</v>
          </cell>
          <cell r="O255">
            <v>11.612925106433357</v>
          </cell>
        </row>
        <row r="256">
          <cell r="A256" t="str">
            <v>T-Bat-Car-STG_S4</v>
          </cell>
          <cell r="B256" t="str">
            <v>VAR_fin</v>
          </cell>
          <cell r="C256" t="str">
            <v>T-ELC-car-BatSTGin_S4</v>
          </cell>
          <cell r="D256">
            <v>0.14939372455979774</v>
          </cell>
          <cell r="E256">
            <v>0.97275532375358598</v>
          </cell>
          <cell r="F256">
            <v>0.93603263127900682</v>
          </cell>
          <cell r="G256">
            <v>7.2368725084608228</v>
          </cell>
          <cell r="H256">
            <v>13.457596263345577</v>
          </cell>
          <cell r="I256">
            <v>16.473897811124836</v>
          </cell>
          <cell r="J256">
            <v>16.492888433059985</v>
          </cell>
          <cell r="K256">
            <v>16.418856012086565</v>
          </cell>
          <cell r="L256">
            <v>14.794578358888646</v>
          </cell>
          <cell r="M256">
            <v>13.81104938959081</v>
          </cell>
          <cell r="N256">
            <v>9.50814650201532</v>
          </cell>
          <cell r="O256">
            <v>11.612925106433357</v>
          </cell>
        </row>
        <row r="257">
          <cell r="A257" t="str">
            <v>T-Bat-Car-STG_S4</v>
          </cell>
          <cell r="B257" t="str">
            <v>VAR_ncap</v>
          </cell>
          <cell r="C257" t="str">
            <v>-</v>
          </cell>
          <cell r="D257">
            <v>2.2016575423206699E-2</v>
          </cell>
          <cell r="E257">
            <v>11.5140471271688</v>
          </cell>
          <cell r="F257">
            <v>0.23563359762535599</v>
          </cell>
          <cell r="G257">
            <v>106.889812757097</v>
          </cell>
          <cell r="H257">
            <v>128.05942667786999</v>
          </cell>
          <cell r="I257">
            <v>109.98020988376101</v>
          </cell>
          <cell r="J257">
            <v>118.847912544946</v>
          </cell>
          <cell r="K257">
            <v>138.663416543609</v>
          </cell>
          <cell r="L257">
            <v>135.03297502453401</v>
          </cell>
          <cell r="M257">
            <v>82.636680739170401</v>
          </cell>
          <cell r="N257">
            <v>5.2815341101995399</v>
          </cell>
          <cell r="O257">
            <v>175.71799963422001</v>
          </cell>
        </row>
        <row r="258">
          <cell r="A258" t="str">
            <v>T-Bat-Car-STG_S4</v>
          </cell>
          <cell r="B258" t="str">
            <v>VAR_cap</v>
          </cell>
          <cell r="C258" t="str">
            <v>-</v>
          </cell>
          <cell r="D258">
            <v>2.2016575423206699E-2</v>
          </cell>
          <cell r="E258">
            <v>11.382134999567887</v>
          </cell>
          <cell r="F258">
            <v>10.957116458696827</v>
          </cell>
          <cell r="G258">
            <v>110.15201272164676</v>
          </cell>
          <cell r="H258">
            <v>210.91254400867385</v>
          </cell>
          <cell r="I258">
            <v>266.1291846213619</v>
          </cell>
          <cell r="J258">
            <v>282.03158479201545</v>
          </cell>
          <cell r="K258">
            <v>300.73617095562116</v>
          </cell>
          <cell r="L258">
            <v>326.41966635494276</v>
          </cell>
          <cell r="M258">
            <v>301.9319104350086</v>
          </cell>
          <cell r="N258">
            <v>188.86468729657909</v>
          </cell>
          <cell r="O258">
            <v>263.63619494910358</v>
          </cell>
        </row>
        <row r="259">
          <cell r="A259" t="str">
            <v>T_TW-ICEGSL-S3</v>
          </cell>
          <cell r="B259" t="str">
            <v>VAR_fout</v>
          </cell>
          <cell r="C259" t="str">
            <v>CO2_T</v>
          </cell>
          <cell r="D259">
            <v>8.1951871437200303</v>
          </cell>
          <cell r="E259">
            <v>0.6656715866954851</v>
          </cell>
          <cell r="F259">
            <v>0.66521291325105703</v>
          </cell>
          <cell r="G259">
            <v>0.67705772317153057</v>
          </cell>
          <cell r="H259">
            <v>0.68232549748164661</v>
          </cell>
          <cell r="I259">
            <v>0.34079236771252064</v>
          </cell>
          <cell r="J259">
            <v>1.1513736291212546E-2</v>
          </cell>
          <cell r="K259">
            <v>1.2850320647378639E-2</v>
          </cell>
          <cell r="L259">
            <v>1.400209039454519E-2</v>
          </cell>
          <cell r="M259">
            <v>1.5739767037921511E-2</v>
          </cell>
          <cell r="N259">
            <v>1.7776101416869569E-2</v>
          </cell>
          <cell r="O259">
            <v>2.4099057689120532E-2</v>
          </cell>
        </row>
        <row r="260">
          <cell r="A260" t="str">
            <v>T_TW-ICEGSL-S3</v>
          </cell>
          <cell r="B260" t="str">
            <v>VAR_fout</v>
          </cell>
          <cell r="C260" t="str">
            <v>TPTWL</v>
          </cell>
          <cell r="D260">
            <v>8.0999872796133632E-2</v>
          </cell>
          <cell r="E260">
            <v>6.599086015076674E-3</v>
          </cell>
          <cell r="F260">
            <v>6.5949728609723283E-3</v>
          </cell>
          <cell r="G260">
            <v>6.7134691427869113E-3</v>
          </cell>
          <cell r="H260">
            <v>6.7680796194575354E-3</v>
          </cell>
          <cell r="I260">
            <v>3.3872593206761038E-3</v>
          </cell>
          <cell r="J260">
            <v>1.2302452239145185E-4</v>
          </cell>
          <cell r="K260">
            <v>1.4020092026028192E-4</v>
          </cell>
          <cell r="L260">
            <v>1.5509808846119383E-4</v>
          </cell>
          <cell r="M260">
            <v>1.765702595555695E-4</v>
          </cell>
          <cell r="N260">
            <v>2.0024556927268359E-4</v>
          </cell>
          <cell r="O260">
            <v>2.7147288444886672E-4</v>
          </cell>
        </row>
        <row r="261">
          <cell r="A261" t="str">
            <v>T_TW-ICEGSL-S3</v>
          </cell>
          <cell r="B261" t="str">
            <v>VAR_fin</v>
          </cell>
          <cell r="C261" t="str">
            <v>TGSL</v>
          </cell>
          <cell r="D261">
            <v>0.11104589625636896</v>
          </cell>
          <cell r="E261">
            <v>9.019940199125805E-3</v>
          </cell>
          <cell r="F261">
            <v>9.0137251118029421E-3</v>
          </cell>
          <cell r="G261">
            <v>9.1742238912131298E-3</v>
          </cell>
          <cell r="H261">
            <v>9.2456029469057729E-3</v>
          </cell>
          <cell r="I261">
            <v>4.6177827603322641E-3</v>
          </cell>
          <cell r="J261">
            <v>1.5601268687279876E-4</v>
          </cell>
          <cell r="K261">
            <v>1.7412358600784046E-4</v>
          </cell>
          <cell r="L261">
            <v>1.8973022214830874E-4</v>
          </cell>
          <cell r="M261">
            <v>2.1327597612359772E-4</v>
          </cell>
          <cell r="N261">
            <v>2.408685828844114E-4</v>
          </cell>
          <cell r="O261">
            <v>3.2654549714255458E-4</v>
          </cell>
        </row>
        <row r="262">
          <cell r="A262" t="str">
            <v>T_TW-ICEGSL-S3</v>
          </cell>
          <cell r="B262" t="str">
            <v>VAR_ncap</v>
          </cell>
          <cell r="C262" t="str">
            <v>-</v>
          </cell>
          <cell r="E262">
            <v>8.1046026873414097E-6</v>
          </cell>
          <cell r="F262">
            <v>9.27309914826761E-6</v>
          </cell>
          <cell r="G262">
            <v>1.1908097139706999E-5</v>
          </cell>
          <cell r="H262">
            <v>1.49554395158557E-5</v>
          </cell>
          <cell r="I262">
            <v>1.2654247714293899E-5</v>
          </cell>
          <cell r="J262">
            <v>1.36160475312597E-5</v>
          </cell>
          <cell r="K262">
            <v>1.5630938831638198E-5</v>
          </cell>
          <cell r="L262">
            <v>1.8964854440599799E-5</v>
          </cell>
          <cell r="M262">
            <v>2.2886455210899602E-5</v>
          </cell>
          <cell r="N262">
            <v>2.53192246691418E-5</v>
          </cell>
          <cell r="O262">
            <v>4.2486471285540601E-5</v>
          </cell>
        </row>
        <row r="263">
          <cell r="A263" t="str">
            <v>T_TW-ICEGSL-S3</v>
          </cell>
          <cell r="B263" t="str">
            <v>VAR_cap</v>
          </cell>
          <cell r="C263" t="str">
            <v>-</v>
          </cell>
          <cell r="D263">
            <v>3.5760148446953896E-2</v>
          </cell>
          <cell r="E263">
            <v>3.1624490821991341E-3</v>
          </cell>
          <cell r="F263">
            <v>3.1705684565716957E-3</v>
          </cell>
          <cell r="G263">
            <v>3.1828601370515186E-3</v>
          </cell>
          <cell r="H263">
            <v>3.1680888957060643E-3</v>
          </cell>
          <cell r="I263">
            <v>1.5978932861110719E-3</v>
          </cell>
          <cell r="J263">
            <v>5.0939201005809424E-5</v>
          </cell>
          <cell r="K263">
            <v>5.6742476278211057E-5</v>
          </cell>
          <cell r="L263">
            <v>6.3656845217398487E-5</v>
          </cell>
          <cell r="M263">
            <v>7.0948290178740031E-5</v>
          </cell>
          <cell r="N263">
            <v>8.2727761156817787E-5</v>
          </cell>
          <cell r="O263">
            <v>1.0957451537726978E-4</v>
          </cell>
        </row>
        <row r="264">
          <cell r="A264" t="str">
            <v>T_C-ICEGSLEXT</v>
          </cell>
          <cell r="B264" t="str">
            <v>VAR_fout</v>
          </cell>
          <cell r="C264" t="str">
            <v>CO2_T</v>
          </cell>
          <cell r="D264">
            <v>4722.2882710343602</v>
          </cell>
          <cell r="E264">
            <v>4029.84514238984</v>
          </cell>
          <cell r="F264">
            <v>2393.23981840345</v>
          </cell>
          <cell r="G264">
            <v>1017.34215358795</v>
          </cell>
        </row>
        <row r="265">
          <cell r="A265" t="str">
            <v>T_C-ICEGSLEXT</v>
          </cell>
          <cell r="B265" t="str">
            <v>VAR_fout</v>
          </cell>
          <cell r="C265" t="str">
            <v>TPCAR</v>
          </cell>
          <cell r="D265">
            <v>18.302988207177691</v>
          </cell>
          <cell r="E265">
            <v>15.974598277103011</v>
          </cell>
          <cell r="F265">
            <v>9.8036010017406205</v>
          </cell>
          <cell r="G265">
            <v>4.3917354990399291</v>
          </cell>
        </row>
        <row r="266">
          <cell r="A266" t="str">
            <v>T_C-ICEGSLEXT</v>
          </cell>
          <cell r="B266" t="str">
            <v>VAR_fin</v>
          </cell>
          <cell r="C266" t="str">
            <v>TGSL</v>
          </cell>
          <cell r="D266">
            <v>63.987645948975057</v>
          </cell>
          <cell r="E266">
            <v>54.604947728859599</v>
          </cell>
          <cell r="F266">
            <v>32.428723826605079</v>
          </cell>
          <cell r="G266">
            <v>13.785124032357075</v>
          </cell>
        </row>
        <row r="267">
          <cell r="A267" t="str">
            <v>T_C-ICEGSLEXT</v>
          </cell>
          <cell r="B267" t="str">
            <v>VAR_cap</v>
          </cell>
          <cell r="C267" t="str">
            <v>-</v>
          </cell>
          <cell r="D267">
            <v>2.4937721516062106</v>
          </cell>
          <cell r="E267">
            <v>2.1609524195783401</v>
          </cell>
          <cell r="F267">
            <v>1.5018585344968729</v>
          </cell>
          <cell r="G267">
            <v>0.83144222346082874</v>
          </cell>
        </row>
        <row r="268">
          <cell r="A268" t="str">
            <v>T_TW-ICEGSL-S4</v>
          </cell>
          <cell r="B268" t="str">
            <v>VAR_fout</v>
          </cell>
          <cell r="C268" t="str">
            <v>CO2_T</v>
          </cell>
          <cell r="D268">
            <v>2.8999070506376441</v>
          </cell>
          <cell r="E268">
            <v>0.18442630809833552</v>
          </cell>
          <cell r="F268">
            <v>0.18359472472316954</v>
          </cell>
          <cell r="G268">
            <v>0.19279499784951717</v>
          </cell>
          <cell r="H268">
            <v>0.20086223901933548</v>
          </cell>
          <cell r="I268">
            <v>0.19123385982109375</v>
          </cell>
          <cell r="J268">
            <v>5.8069871259613472E-2</v>
          </cell>
          <cell r="K268">
            <v>1.0029748660063651E-2</v>
          </cell>
          <cell r="L268">
            <v>1.062361760522061E-2</v>
          </cell>
          <cell r="M268">
            <v>1.257838623255652E-2</v>
          </cell>
          <cell r="N268">
            <v>1.328632738937194E-2</v>
          </cell>
          <cell r="O268">
            <v>1.767196841521337E-2</v>
          </cell>
        </row>
        <row r="269">
          <cell r="A269" t="str">
            <v>T_TW-ICEGSL-S4</v>
          </cell>
          <cell r="B269" t="str">
            <v>VAR_fout</v>
          </cell>
          <cell r="C269" t="str">
            <v>TPTWL</v>
          </cell>
          <cell r="D269">
            <v>2.655504083890332E-2</v>
          </cell>
          <cell r="E269">
            <v>1.6910444773216347E-3</v>
          </cell>
          <cell r="F269">
            <v>1.6836508087219688E-3</v>
          </cell>
          <cell r="G269">
            <v>1.7686736625843512E-3</v>
          </cell>
          <cell r="H269">
            <v>1.843787514592167E-3</v>
          </cell>
          <cell r="I269">
            <v>1.7570837690600179E-3</v>
          </cell>
          <cell r="J269">
            <v>5.3868660980653667E-4</v>
          </cell>
          <cell r="K269">
            <v>1.0090450368334557E-4</v>
          </cell>
          <cell r="L269">
            <v>1.0870499289570815E-4</v>
          </cell>
          <cell r="M269">
            <v>1.3026683846086246E-4</v>
          </cell>
          <cell r="N269">
            <v>1.3864519464986292E-4</v>
          </cell>
          <cell r="O269">
            <v>1.8491673759951475E-4</v>
          </cell>
        </row>
        <row r="270">
          <cell r="A270" t="str">
            <v>T_TW-ICEGSL-S4</v>
          </cell>
          <cell r="B270" t="str">
            <v>VAR_fin</v>
          </cell>
          <cell r="C270" t="str">
            <v>TGSL</v>
          </cell>
          <cell r="D270">
            <v>3.9294133477474825E-2</v>
          </cell>
          <cell r="E270">
            <v>2.4990014647470948E-3</v>
          </cell>
          <cell r="F270">
            <v>2.4877333973329211E-3</v>
          </cell>
          <cell r="G270">
            <v>2.6123983448444067E-3</v>
          </cell>
          <cell r="H270">
            <v>2.7217105558175526E-3</v>
          </cell>
          <cell r="I270">
            <v>2.5912447130229466E-3</v>
          </cell>
          <cell r="J270">
            <v>7.8685462411400486E-4</v>
          </cell>
          <cell r="K270">
            <v>1.3590445338839617E-4</v>
          </cell>
          <cell r="L270">
            <v>1.4395145806531991E-4</v>
          </cell>
          <cell r="M270">
            <v>1.7043883783951933E-4</v>
          </cell>
          <cell r="N270">
            <v>1.8003153644135432E-4</v>
          </cell>
          <cell r="O270">
            <v>2.3945756660180727E-4</v>
          </cell>
        </row>
        <row r="271">
          <cell r="A271" t="str">
            <v>T_TW-ICEGSL-S4</v>
          </cell>
          <cell r="B271" t="str">
            <v>VAR_ncap</v>
          </cell>
          <cell r="C271" t="str">
            <v>-</v>
          </cell>
          <cell r="E271">
            <v>5.0051638651604302E-6</v>
          </cell>
          <cell r="F271">
            <v>4.8120334979306204E-6</v>
          </cell>
          <cell r="G271">
            <v>6.0903286775698902E-6</v>
          </cell>
          <cell r="H271">
            <v>7.0749443893627103E-6</v>
          </cell>
          <cell r="I271">
            <v>7.3030883877495097E-6</v>
          </cell>
          <cell r="J271">
            <v>8.3371050738454899E-6</v>
          </cell>
          <cell r="K271">
            <v>1.04696845380319E-5</v>
          </cell>
          <cell r="L271">
            <v>1.0709991733726E-5</v>
          </cell>
          <cell r="M271">
            <v>1.3305084162954099E-5</v>
          </cell>
          <cell r="N271">
            <v>1.45205691343525E-5</v>
          </cell>
          <cell r="O271">
            <v>2.42734459659865E-5</v>
          </cell>
        </row>
        <row r="272">
          <cell r="A272" t="str">
            <v>T_TW-ICEGSL-S4</v>
          </cell>
          <cell r="B272" t="str">
            <v>VAR_cap</v>
          </cell>
          <cell r="C272" t="str">
            <v>-</v>
          </cell>
          <cell r="D272">
            <v>1.2157017642546803E-2</v>
          </cell>
          <cell r="E272">
            <v>7.9976712563696595E-4</v>
          </cell>
          <cell r="F272">
            <v>8.0438305491809664E-4</v>
          </cell>
          <cell r="G272">
            <v>8.108699811068612E-4</v>
          </cell>
          <cell r="H272">
            <v>8.1822264697473113E-4</v>
          </cell>
          <cell r="I272">
            <v>8.043198757695727E-4</v>
          </cell>
          <cell r="J272">
            <v>2.4167232571541825E-4</v>
          </cell>
          <cell r="K272">
            <v>3.9188842752329475E-5</v>
          </cell>
          <cell r="L272">
            <v>4.3833649990472821E-5</v>
          </cell>
          <cell r="M272">
            <v>4.9994924787764971E-5</v>
          </cell>
          <cell r="N272">
            <v>5.5976082790246115E-5</v>
          </cell>
          <cell r="O272">
            <v>7.3247901712424114E-5</v>
          </cell>
        </row>
        <row r="273">
          <cell r="A273" t="str">
            <v>T_C-ICEDSLEXT</v>
          </cell>
          <cell r="B273" t="str">
            <v>VAR_fout</v>
          </cell>
          <cell r="C273" t="str">
            <v>CO2_T</v>
          </cell>
          <cell r="D273">
            <v>3890.67180378999</v>
          </cell>
          <cell r="E273">
            <v>3569.7775499190898</v>
          </cell>
          <cell r="F273">
            <v>2582.8977182845401</v>
          </cell>
          <cell r="G273">
            <v>1065.3135216114799</v>
          </cell>
        </row>
        <row r="274">
          <cell r="A274" t="str">
            <v>T_C-ICEDSLEXT</v>
          </cell>
          <cell r="B274" t="str">
            <v>VAR_fout</v>
          </cell>
          <cell r="C274" t="str">
            <v>TPCAR</v>
          </cell>
          <cell r="D274">
            <v>17.994675577766522</v>
          </cell>
          <cell r="E274">
            <v>17.235951181300038</v>
          </cell>
          <cell r="F274">
            <v>13.2583321390674</v>
          </cell>
          <cell r="G274">
            <v>6.0096088124593292</v>
          </cell>
        </row>
        <row r="275">
          <cell r="A275" t="str">
            <v>T_C-ICEDSLEXT</v>
          </cell>
          <cell r="B275" t="str">
            <v>VAR_fin</v>
          </cell>
          <cell r="C275" t="str">
            <v>TDSL</v>
          </cell>
          <cell r="D275">
            <v>53.07874220723054</v>
          </cell>
          <cell r="E275">
            <v>48.7009215541486</v>
          </cell>
          <cell r="F275">
            <v>35.237349499106976</v>
          </cell>
          <cell r="G275">
            <v>14.533608753226178</v>
          </cell>
        </row>
        <row r="276">
          <cell r="A276" t="str">
            <v>T_C-ICEDSLEXT</v>
          </cell>
          <cell r="B276" t="str">
            <v>VAR_cap</v>
          </cell>
          <cell r="C276" t="str">
            <v>-</v>
          </cell>
          <cell r="D276">
            <v>1.0586055258694655</v>
          </cell>
          <cell r="E276">
            <v>0.91828359999999998</v>
          </cell>
          <cell r="F276">
            <v>0.70636709970093248</v>
          </cell>
          <cell r="G276">
            <v>0.353186</v>
          </cell>
        </row>
        <row r="277">
          <cell r="A277" t="str">
            <v>T-Plg-ELC-GSL_S1</v>
          </cell>
          <cell r="B277" t="str">
            <v>VAR_fout</v>
          </cell>
          <cell r="C277" t="str">
            <v>T-PEVmix-ELC_GSL_S1</v>
          </cell>
          <cell r="E277">
            <v>4.6284279156408072E-5</v>
          </cell>
          <cell r="F277">
            <v>6.7364816857231379E-5</v>
          </cell>
          <cell r="G277">
            <v>8.893009272784941E-5</v>
          </cell>
          <cell r="H277">
            <v>8.6499968663348656E-5</v>
          </cell>
          <cell r="I277">
            <v>6.9857000520425519E-5</v>
          </cell>
          <cell r="J277">
            <v>8.7180686717527233E-5</v>
          </cell>
          <cell r="K277">
            <v>5.5290019358228691E-5</v>
          </cell>
          <cell r="L277">
            <v>3.344309769929679E-4</v>
          </cell>
          <cell r="M277">
            <v>5.8484288994746156E-4</v>
          </cell>
          <cell r="N277">
            <v>7.295158230850911E-4</v>
          </cell>
          <cell r="O277">
            <v>9.4397106127320292E-4</v>
          </cell>
        </row>
        <row r="278">
          <cell r="A278" t="str">
            <v>T-Plg-ELC-GSL_S1</v>
          </cell>
          <cell r="B278" t="str">
            <v>VAR_fin</v>
          </cell>
          <cell r="C278" t="str">
            <v>T-ELC-car-PlgSTGOut_S1</v>
          </cell>
          <cell r="E278">
            <v>2.541122748665894E-5</v>
          </cell>
          <cell r="F278">
            <v>3.6984970209246971E-5</v>
          </cell>
          <cell r="G278">
            <v>4.8824846317265853E-5</v>
          </cell>
          <cell r="H278">
            <v>4.6385487830486643E-5</v>
          </cell>
          <cell r="I278">
            <v>3.6614403939143844E-5</v>
          </cell>
          <cell r="J278">
            <v>4.3596134504955589E-5</v>
          </cell>
          <cell r="K278">
            <v>2.6414706563016403E-5</v>
          </cell>
          <cell r="L278">
            <v>1.558842484973585E-4</v>
          </cell>
          <cell r="M278">
            <v>2.5354737250947332E-4</v>
          </cell>
          <cell r="N278">
            <v>3.1570398767831362E-4</v>
          </cell>
          <cell r="O278">
            <v>3.9014157248428967E-4</v>
          </cell>
        </row>
        <row r="279">
          <cell r="A279" t="str">
            <v>T-Plg-ELC-GSL_S2</v>
          </cell>
          <cell r="B279" t="str">
            <v>VAR_fout</v>
          </cell>
          <cell r="C279" t="str">
            <v>T-PEVmix-ELC_GSL_S2</v>
          </cell>
          <cell r="D279">
            <v>7.7101226967417531E-4</v>
          </cell>
          <cell r="E279">
            <v>3.748122841307643E-4</v>
          </cell>
          <cell r="F279">
            <v>1.4068009634573221E-2</v>
          </cell>
          <cell r="G279">
            <v>3.6635216661000981E-2</v>
          </cell>
          <cell r="H279">
            <v>2.1476227475479757E-2</v>
          </cell>
          <cell r="I279">
            <v>1.4810631044016111E-2</v>
          </cell>
          <cell r="J279">
            <v>2.8147037173976129E-4</v>
          </cell>
          <cell r="K279">
            <v>2.8439241011268959E-4</v>
          </cell>
          <cell r="L279">
            <v>1.3982073433299468E-3</v>
          </cell>
          <cell r="M279">
            <v>1.4530973951842044E-3</v>
          </cell>
          <cell r="N279">
            <v>1.2117918973217094E-3</v>
          </cell>
          <cell r="O279">
            <v>6.2923227894555553E-4</v>
          </cell>
        </row>
        <row r="280">
          <cell r="A280" t="str">
            <v>T-Plg-ELC-GSL_S2</v>
          </cell>
          <cell r="B280" t="str">
            <v>VAR_fin</v>
          </cell>
          <cell r="C280" t="str">
            <v>T-ELC-car-PlgSTGOut_S2</v>
          </cell>
          <cell r="D280">
            <v>5.1293547126301121E-4</v>
          </cell>
          <cell r="E280">
            <v>2.4935338016997423E-4</v>
          </cell>
          <cell r="F280">
            <v>9.3591002834388336E-3</v>
          </cell>
          <cell r="G280">
            <v>2.4372507237497308E-2</v>
          </cell>
          <cell r="H280">
            <v>1.3634145385704587E-2</v>
          </cell>
          <cell r="I280">
            <v>8.9992320359181602E-3</v>
          </cell>
          <cell r="J280">
            <v>1.6947376386294816E-4</v>
          </cell>
          <cell r="K280">
            <v>1.6375311136523226E-4</v>
          </cell>
          <cell r="L280">
            <v>7.800531071606153E-4</v>
          </cell>
          <cell r="M280">
            <v>7.5652558816170475E-4</v>
          </cell>
          <cell r="N280">
            <v>6.2967580416102575E-4</v>
          </cell>
          <cell r="O280">
            <v>3.1293675309854434E-4</v>
          </cell>
        </row>
        <row r="281">
          <cell r="A281" t="str">
            <v>T-Plg-ELC-DSL_S1</v>
          </cell>
          <cell r="B281" t="str">
            <v>VAR_fout</v>
          </cell>
          <cell r="C281" t="str">
            <v>T-PEVmix-ELC_DSL_S1</v>
          </cell>
          <cell r="E281">
            <v>2.8226283031694887E-5</v>
          </cell>
          <cell r="F281">
            <v>4.4630041804202676E-5</v>
          </cell>
          <cell r="G281">
            <v>8.5085696693978092E-5</v>
          </cell>
          <cell r="H281">
            <v>1.0172740381642889E-4</v>
          </cell>
          <cell r="I281">
            <v>8.0945089646140166E-5</v>
          </cell>
          <cell r="J281">
            <v>5.6721877026189407E-4</v>
          </cell>
          <cell r="K281">
            <v>5.7289842127458018E-4</v>
          </cell>
          <cell r="L281">
            <v>2.0900082945901942E-3</v>
          </cell>
          <cell r="M281">
            <v>6.6093966172248996E-5</v>
          </cell>
          <cell r="N281">
            <v>4.0766555447248914E-5</v>
          </cell>
          <cell r="O281">
            <v>3.8246548534632361E-5</v>
          </cell>
        </row>
        <row r="282">
          <cell r="A282" t="str">
            <v>T-Plg-ELC-DSL_S1</v>
          </cell>
          <cell r="B282" t="str">
            <v>VAR_fin</v>
          </cell>
          <cell r="C282" t="str">
            <v>T-ELC-car-PlgSTGOut_S1</v>
          </cell>
          <cell r="E282">
            <v>1.5496935726218717E-5</v>
          </cell>
          <cell r="F282">
            <v>2.4503009784234176E-5</v>
          </cell>
          <cell r="G282">
            <v>4.6714176691508328E-5</v>
          </cell>
          <cell r="H282">
            <v>5.4548893062961175E-5</v>
          </cell>
          <cell r="I282">
            <v>4.2423355777760927E-5</v>
          </cell>
          <cell r="J282">
            <v>2.8224746949973521E-4</v>
          </cell>
          <cell r="K282">
            <v>2.7302502268709486E-4</v>
          </cell>
          <cell r="L282">
            <v>9.7052845558090787E-4</v>
          </cell>
          <cell r="M282">
            <v>2.8688432560495032E-5</v>
          </cell>
          <cell r="N282">
            <v>1.7694477493989088E-5</v>
          </cell>
          <cell r="O282">
            <v>1.5807230962432644E-5</v>
          </cell>
        </row>
        <row r="283">
          <cell r="A283" t="str">
            <v>T_TRM_ELC</v>
          </cell>
          <cell r="B283" t="str">
            <v>VAR_fout</v>
          </cell>
          <cell r="C283" t="str">
            <v>TPTRM</v>
          </cell>
          <cell r="D283">
            <v>3.3477999999999994E-2</v>
          </cell>
          <cell r="E283">
            <v>3.4238693943285006E-2</v>
          </cell>
          <cell r="F283">
            <v>3.537973485821249E-2</v>
          </cell>
          <cell r="G283">
            <v>3.7281469716424979E-2</v>
          </cell>
          <cell r="H283">
            <v>3.8200039755124107E-2</v>
          </cell>
          <cell r="I283">
            <v>3.9061076358642186E-2</v>
          </cell>
          <cell r="J283">
            <v>3.9708612294883733E-2</v>
          </cell>
          <cell r="K283">
            <v>4.0356148231125301E-2</v>
          </cell>
          <cell r="L283">
            <v>4.2371906290567779E-2</v>
          </cell>
          <cell r="M283">
            <v>4.3525301587149907E-2</v>
          </cell>
          <cell r="N283">
            <v>4.4673212327442917E-2</v>
          </cell>
          <cell r="O283">
            <v>4.5811892235102694E-2</v>
          </cell>
        </row>
        <row r="284">
          <cell r="A284" t="str">
            <v>T_TRM_ELC</v>
          </cell>
          <cell r="B284" t="str">
            <v>VAR_fin</v>
          </cell>
          <cell r="C284" t="str">
            <v>TELC</v>
          </cell>
          <cell r="D284">
            <v>0.58772895164057959</v>
          </cell>
          <cell r="E284">
            <v>0.61504030570008339</v>
          </cell>
          <cell r="F284">
            <v>0.65847123751882963</v>
          </cell>
          <cell r="G284">
            <v>0.73826743502205472</v>
          </cell>
          <cell r="H284">
            <v>0.7564574460789345</v>
          </cell>
          <cell r="I284">
            <v>0.77350814954032066</v>
          </cell>
          <cell r="J284">
            <v>0.78633099956125296</v>
          </cell>
          <cell r="K284">
            <v>0.7991538495821856</v>
          </cell>
          <cell r="L284">
            <v>0.83907095970389334</v>
          </cell>
          <cell r="M284">
            <v>0.86191110505360957</v>
          </cell>
          <cell r="N284">
            <v>0.88464264231103162</v>
          </cell>
          <cell r="O284">
            <v>0.90719138572521052</v>
          </cell>
        </row>
        <row r="285">
          <cell r="A285" t="str">
            <v>T-Plg-ELC-GSL_S3</v>
          </cell>
          <cell r="B285" t="str">
            <v>VAR_fout</v>
          </cell>
          <cell r="C285" t="str">
            <v>T-PEVmix-ELC_GSL_S3</v>
          </cell>
          <cell r="E285">
            <v>2.4883476287769383E-2</v>
          </cell>
          <cell r="F285">
            <v>0.2302743287797373</v>
          </cell>
          <cell r="G285">
            <v>0.77276881016729571</v>
          </cell>
          <cell r="H285">
            <v>2.6663720467874286</v>
          </cell>
          <cell r="I285">
            <v>2.6402865680585088</v>
          </cell>
          <cell r="J285">
            <v>3.7599957233478012</v>
          </cell>
          <cell r="K285">
            <v>1.6553949512367363</v>
          </cell>
          <cell r="L285">
            <v>1.0575418506521863</v>
          </cell>
          <cell r="M285">
            <v>3.2608679077237531E-3</v>
          </cell>
          <cell r="N285">
            <v>2.8418860810855645E-3</v>
          </cell>
          <cell r="O285">
            <v>1.3819057229319544E-3</v>
          </cell>
        </row>
        <row r="286">
          <cell r="A286" t="str">
            <v>T-Plg-ELC-GSL_S3</v>
          </cell>
          <cell r="B286" t="str">
            <v>VAR_fin</v>
          </cell>
          <cell r="C286" t="str">
            <v>T-ELC-car-PlgSTGOut_S3</v>
          </cell>
          <cell r="E286">
            <v>1.7759132708288723E-2</v>
          </cell>
          <cell r="F286">
            <v>0.16434489766695118</v>
          </cell>
          <cell r="G286">
            <v>0.55151875460957211</v>
          </cell>
          <cell r="H286">
            <v>1.8132188793073301</v>
          </cell>
          <cell r="I286">
            <v>1.7146069109243967</v>
          </cell>
          <cell r="J286">
            <v>2.3360733759913175</v>
          </cell>
          <cell r="K286">
            <v>1.0006323299528257</v>
          </cell>
          <cell r="L286">
            <v>0.62278716152489511</v>
          </cell>
          <cell r="M286">
            <v>1.8115374549656749E-3</v>
          </cell>
          <cell r="N286">
            <v>1.5737896209623299E-3</v>
          </cell>
          <cell r="O286">
            <v>7.3652096747468885E-4</v>
          </cell>
        </row>
        <row r="287">
          <cell r="A287" t="str">
            <v>T-Plg-ELC-DSL_S2</v>
          </cell>
          <cell r="B287" t="str">
            <v>VAR_fout</v>
          </cell>
          <cell r="C287" t="str">
            <v>T-PEVmix-ELC_DSL_S2</v>
          </cell>
          <cell r="E287">
            <v>2.4340939345056191E-5</v>
          </cell>
          <cell r="F287">
            <v>5.110096656669148E-5</v>
          </cell>
          <cell r="G287">
            <v>2.4955441886166762E-3</v>
          </cell>
          <cell r="H287">
            <v>5.2551588694108994E-3</v>
          </cell>
          <cell r="I287">
            <v>4.5142326774167563E-3</v>
          </cell>
          <cell r="J287">
            <v>3.2777456988228267E-3</v>
          </cell>
          <cell r="K287">
            <v>3.4001823714475046E-3</v>
          </cell>
          <cell r="L287">
            <v>2.2752576044028278E-3</v>
          </cell>
          <cell r="M287">
            <v>1.1814601734372883E-4</v>
          </cell>
          <cell r="N287">
            <v>1.0353164678617675E-4</v>
          </cell>
          <cell r="O287">
            <v>6.6285680954280668E-5</v>
          </cell>
        </row>
        <row r="288">
          <cell r="A288" t="str">
            <v>T-Plg-ELC-DSL_S2</v>
          </cell>
          <cell r="B288" t="str">
            <v>VAR_fin</v>
          </cell>
          <cell r="C288" t="str">
            <v>T-ELC-car-PlgSTGOut_S2</v>
          </cell>
          <cell r="E288">
            <v>1.6193427374660318E-5</v>
          </cell>
          <cell r="F288">
            <v>3.3996214326080793E-5</v>
          </cell>
          <cell r="G288">
            <v>1.6602240778693493E-3</v>
          </cell>
          <cell r="H288">
            <v>3.3501011958392058E-3</v>
          </cell>
          <cell r="I288">
            <v>2.768678319292615E-3</v>
          </cell>
          <cell r="J288">
            <v>1.9304058138745913E-3</v>
          </cell>
          <cell r="K288">
            <v>1.9316026968226371E-3</v>
          </cell>
          <cell r="L288">
            <v>1.266379776512748E-3</v>
          </cell>
          <cell r="M288">
            <v>6.1767623698385263E-5</v>
          </cell>
          <cell r="N288">
            <v>5.4113556401761946E-5</v>
          </cell>
          <cell r="O288">
            <v>3.2965927637277811E-5</v>
          </cell>
        </row>
        <row r="289">
          <cell r="A289" t="str">
            <v>T_TW-ICEGSLEXT</v>
          </cell>
          <cell r="B289" t="str">
            <v>VAR_fout</v>
          </cell>
          <cell r="C289" t="str">
            <v>CO2_T</v>
          </cell>
          <cell r="D289">
            <v>154.33311218541201</v>
          </cell>
          <cell r="E289">
            <v>6.2860713101693999E-2</v>
          </cell>
          <cell r="F289">
            <v>4.2043042029461103E-2</v>
          </cell>
          <cell r="G289">
            <v>4.1726258357198197E-2</v>
          </cell>
        </row>
        <row r="290">
          <cell r="A290" t="str">
            <v>T_TW-ICEGSLEXT</v>
          </cell>
          <cell r="B290" t="str">
            <v>VAR_fout</v>
          </cell>
          <cell r="C290" t="str">
            <v>TPTWL</v>
          </cell>
          <cell r="D290">
            <v>1.612687137084073</v>
          </cell>
          <cell r="E290">
            <v>6.7054692144623859E-4</v>
          </cell>
          <cell r="F290">
            <v>4.6221605801473624E-4</v>
          </cell>
          <cell r="G290">
            <v>4.8145273763784116E-4</v>
          </cell>
        </row>
        <row r="291">
          <cell r="A291" t="str">
            <v>T_TW-ICEGSLEXT</v>
          </cell>
          <cell r="B291" t="str">
            <v>VAR_fin</v>
          </cell>
          <cell r="C291" t="str">
            <v>TGSL</v>
          </cell>
          <cell r="D291">
            <v>2.0912345824581511</v>
          </cell>
          <cell r="E291">
            <v>8.5177118023975604E-4</v>
          </cell>
          <cell r="F291">
            <v>5.6968891638836184E-4</v>
          </cell>
          <cell r="G291">
            <v>5.6539645470458314E-4</v>
          </cell>
        </row>
        <row r="292">
          <cell r="A292" t="str">
            <v>T_TW-ICEGSLEXT</v>
          </cell>
          <cell r="B292" t="str">
            <v>VAR_cap</v>
          </cell>
          <cell r="C292" t="str">
            <v>-</v>
          </cell>
          <cell r="D292">
            <v>0.55777280910461591</v>
          </cell>
          <cell r="E292">
            <v>3.195299089239767E-4</v>
          </cell>
          <cell r="F292">
            <v>2.2132931136398248E-4</v>
          </cell>
          <cell r="G292">
            <v>2.2139060531500832E-4</v>
          </cell>
        </row>
        <row r="293">
          <cell r="A293" t="str">
            <v>T-Plg-ELC-GSL_S4</v>
          </cell>
          <cell r="B293" t="str">
            <v>VAR_fout</v>
          </cell>
          <cell r="C293" t="str">
            <v>T-PEVmix-ELC_GSL_S4</v>
          </cell>
          <cell r="E293">
            <v>1.7536031208734967E-4</v>
          </cell>
          <cell r="F293">
            <v>2.7401060352784213E-2</v>
          </cell>
          <cell r="G293">
            <v>3.4473039868064805E-2</v>
          </cell>
          <cell r="H293">
            <v>1.1127421455704391E-2</v>
          </cell>
          <cell r="I293">
            <v>3.0791163382074818E-3</v>
          </cell>
          <cell r="J293">
            <v>4.6120006963437318E-4</v>
          </cell>
          <cell r="K293">
            <v>4.1099318554978069E-4</v>
          </cell>
          <cell r="L293">
            <v>0.4955861105461849</v>
          </cell>
          <cell r="M293">
            <v>1.423794470818895</v>
          </cell>
          <cell r="N293">
            <v>1.363351086553432</v>
          </cell>
          <cell r="O293">
            <v>1.3127435402964445</v>
          </cell>
        </row>
        <row r="294">
          <cell r="A294" t="str">
            <v>T-Plg-ELC-GSL_S4</v>
          </cell>
          <cell r="B294" t="str">
            <v>VAR_fin</v>
          </cell>
          <cell r="C294" t="str">
            <v>T-ELC-car-PlgSTGOut_S4</v>
          </cell>
          <cell r="E294">
            <v>1.3092457367134118E-4</v>
          </cell>
          <cell r="F294">
            <v>2.0457719891853229E-2</v>
          </cell>
          <cell r="G294">
            <v>2.5737682570006776E-2</v>
          </cell>
          <cell r="H294">
            <v>7.9895466895576212E-3</v>
          </cell>
          <cell r="I294">
            <v>2.1509662781635263E-3</v>
          </cell>
          <cell r="J294">
            <v>3.1288570422249011E-4</v>
          </cell>
          <cell r="K294">
            <v>2.6776248044701117E-4</v>
          </cell>
          <cell r="L294">
            <v>0.30951102848961132</v>
          </cell>
          <cell r="M294">
            <v>0.8322316021941859</v>
          </cell>
          <cell r="N294">
            <v>0.79628329661275221</v>
          </cell>
          <cell r="O294">
            <v>0.74677932011907666</v>
          </cell>
        </row>
        <row r="295">
          <cell r="A295" t="str">
            <v>T-Plg-ELC-DSL_S3</v>
          </cell>
          <cell r="B295" t="str">
            <v>VAR_fout</v>
          </cell>
          <cell r="C295" t="str">
            <v>T-PEVmix-ELC_DSL_S3</v>
          </cell>
          <cell r="E295">
            <v>7.3966167988122986E-2</v>
          </cell>
          <cell r="F295">
            <v>0.19188094590288057</v>
          </cell>
          <cell r="G295">
            <v>0.22071929265780818</v>
          </cell>
          <cell r="H295">
            <v>1.4261653480665033</v>
          </cell>
          <cell r="I295">
            <v>1.4531404259822081</v>
          </cell>
          <cell r="J295">
            <v>1.7279578149265375</v>
          </cell>
          <cell r="K295">
            <v>0.22552334768826379</v>
          </cell>
          <cell r="L295">
            <v>0.14571090958916982</v>
          </cell>
          <cell r="M295">
            <v>1.9439194871359616E-4</v>
          </cell>
          <cell r="N295">
            <v>1.6002434000777119E-4</v>
          </cell>
          <cell r="O295">
            <v>9.1356812280127462E-5</v>
          </cell>
        </row>
        <row r="296">
          <cell r="A296" t="str">
            <v>T-Plg-ELC-DSL_S3</v>
          </cell>
          <cell r="B296" t="str">
            <v>VAR_fin</v>
          </cell>
          <cell r="C296" t="str">
            <v>T-ELC-car-PlgSTGOut_S3</v>
          </cell>
          <cell r="E296">
            <v>5.2789046756714482E-2</v>
          </cell>
          <cell r="F296">
            <v>0.13694385555591107</v>
          </cell>
          <cell r="G296">
            <v>0.15752554684315814</v>
          </cell>
          <cell r="H296">
            <v>0.96988461650439906</v>
          </cell>
          <cell r="I296">
            <v>0.94380756621147321</v>
          </cell>
          <cell r="J296">
            <v>1.0754917384668117</v>
          </cell>
          <cell r="K296">
            <v>0.13607468741255813</v>
          </cell>
          <cell r="L296">
            <v>8.5664327614094982E-2</v>
          </cell>
          <cell r="M296">
            <v>1.0888959312358523E-4</v>
          </cell>
          <cell r="N296">
            <v>8.9605544293755486E-5</v>
          </cell>
          <cell r="O296">
            <v>4.8690881475766371E-5</v>
          </cell>
        </row>
        <row r="297">
          <cell r="A297" t="str">
            <v>T-Plg-ELC-DSL_S4</v>
          </cell>
          <cell r="B297" t="str">
            <v>VAR_fout</v>
          </cell>
          <cell r="C297" t="str">
            <v>T-PEVmix-ELC_DSL_S4</v>
          </cell>
          <cell r="E297">
            <v>2.2990076135508136E-4</v>
          </cell>
          <cell r="F297">
            <v>1.8622798183011873E-3</v>
          </cell>
          <cell r="G297">
            <v>0.93382003290332827</v>
          </cell>
          <cell r="H297">
            <v>0.9190373705812086</v>
          </cell>
          <cell r="I297">
            <v>0.48476747094378081</v>
          </cell>
          <cell r="J297">
            <v>0.84450836277431551</v>
          </cell>
          <cell r="K297">
            <v>0.88127544231971433</v>
          </cell>
          <cell r="L297">
            <v>0.90612608923072402</v>
          </cell>
          <cell r="M297">
            <v>0.99708348447122086</v>
          </cell>
          <cell r="N297">
            <v>0.95464030785111165</v>
          </cell>
          <cell r="O297">
            <v>0.91819239841228939</v>
          </cell>
        </row>
        <row r="298">
          <cell r="A298" t="str">
            <v>T-Plg-ELC-DSL_S4</v>
          </cell>
          <cell r="B298" t="str">
            <v>VAR_fin</v>
          </cell>
          <cell r="C298" t="str">
            <v>T-ELC-car-PlgSTGOut_S4</v>
          </cell>
          <cell r="E298">
            <v>1.7164464871696663E-4</v>
          </cell>
          <cell r="F298">
            <v>1.3903841089560566E-3</v>
          </cell>
          <cell r="G298">
            <v>0.69719304350192157</v>
          </cell>
          <cell r="H298">
            <v>0.65585766223836939</v>
          </cell>
          <cell r="I298">
            <v>0.33143371899928187</v>
          </cell>
          <cell r="J298">
            <v>0.55515400757698696</v>
          </cell>
          <cell r="K298">
            <v>0.56334809334573244</v>
          </cell>
          <cell r="L298">
            <v>0.56355181966663259</v>
          </cell>
          <cell r="M298">
            <v>0.58258312821075908</v>
          </cell>
          <cell r="N298">
            <v>0.55755985073679371</v>
          </cell>
          <cell r="O298">
            <v>0.52233134193902941</v>
          </cell>
        </row>
        <row r="299">
          <cell r="A299" t="str">
            <v>TFLGV-ICENGA</v>
          </cell>
          <cell r="B299" t="str">
            <v>VAR_fout</v>
          </cell>
          <cell r="C299" t="str">
            <v>CO2_T</v>
          </cell>
          <cell r="D299">
            <v>1.449672785105947</v>
          </cell>
          <cell r="E299">
            <v>1.2621804089959072</v>
          </cell>
          <cell r="F299">
            <v>1.7963976264304395</v>
          </cell>
        </row>
        <row r="300">
          <cell r="A300" t="str">
            <v>TFLGV-ICENGA</v>
          </cell>
          <cell r="B300" t="str">
            <v>VAR_fout</v>
          </cell>
          <cell r="C300" t="str">
            <v>TFLGV</v>
          </cell>
          <cell r="D300">
            <v>8.2399228233273822E-3</v>
          </cell>
          <cell r="E300">
            <v>7.174218393347284E-3</v>
          </cell>
          <cell r="F300">
            <v>1.0210702686753906E-2</v>
          </cell>
        </row>
        <row r="301">
          <cell r="A301" t="str">
            <v>TFLGV-ICENGA</v>
          </cell>
          <cell r="B301" t="str">
            <v>VAR_fin</v>
          </cell>
          <cell r="C301" t="str">
            <v>TNGA</v>
          </cell>
          <cell r="D301">
            <v>2.5703418175637361E-2</v>
          </cell>
          <cell r="E301">
            <v>2.2379085265884887E-2</v>
          </cell>
          <cell r="F301">
            <v>3.1851021745220622E-2</v>
          </cell>
        </row>
        <row r="302">
          <cell r="A302" t="str">
            <v>TFLGV-ICENGA</v>
          </cell>
          <cell r="B302" t="str">
            <v>VAR_ncap</v>
          </cell>
          <cell r="C302" t="str">
            <v>-</v>
          </cell>
          <cell r="D302">
            <v>1.4617234832115199E-8</v>
          </cell>
          <cell r="E302">
            <v>2.7627944838061099E-6</v>
          </cell>
          <cell r="F302">
            <v>8.20555729275317E-7</v>
          </cell>
        </row>
        <row r="303">
          <cell r="A303" t="str">
            <v>TFLGV-ICENGA</v>
          </cell>
          <cell r="B303" t="str">
            <v>VAR_cap</v>
          </cell>
          <cell r="C303" t="str">
            <v>-</v>
          </cell>
          <cell r="D303">
            <v>5.8301461723483212E-4</v>
          </cell>
          <cell r="E303">
            <v>7.1177741171863827E-4</v>
          </cell>
          <cell r="F303">
            <v>7.1259796744791359E-4</v>
          </cell>
          <cell r="G303">
            <v>-1.2584521711387145E-9</v>
          </cell>
          <cell r="H303">
            <v>6.601310264030288E-10</v>
          </cell>
        </row>
        <row r="304">
          <cell r="A304" t="str">
            <v>TFLGV-BEVELC</v>
          </cell>
          <cell r="B304" t="str">
            <v>VAR_fout</v>
          </cell>
          <cell r="C304" t="str">
            <v>TFLGV</v>
          </cell>
          <cell r="D304">
            <v>2.422664030354876E-2</v>
          </cell>
          <cell r="E304">
            <v>0.13640534457071959</v>
          </cell>
          <cell r="F304">
            <v>2.619857805761689</v>
          </cell>
          <cell r="G304">
            <v>2.6494879496953048</v>
          </cell>
          <cell r="H304">
            <v>4.3258856200014346</v>
          </cell>
          <cell r="I304">
            <v>5.0139755773497061</v>
          </cell>
          <cell r="J304">
            <v>5.2231017996911833</v>
          </cell>
          <cell r="K304">
            <v>5.432190050063868</v>
          </cell>
          <cell r="L304">
            <v>5.6865673388078628</v>
          </cell>
          <cell r="M304">
            <v>6.0438669486360208</v>
          </cell>
          <cell r="N304">
            <v>6.4405381913925766</v>
          </cell>
          <cell r="O304">
            <v>6.876568999497839</v>
          </cell>
        </row>
        <row r="305">
          <cell r="A305" t="str">
            <v>TFLGV-BEVELC</v>
          </cell>
          <cell r="B305" t="str">
            <v>VAR_fin</v>
          </cell>
          <cell r="C305" t="str">
            <v>T-ELC-LGV_BatSTGout</v>
          </cell>
          <cell r="D305">
            <v>3.5556426422608686E-2</v>
          </cell>
          <cell r="E305">
            <v>0.20019641754325015</v>
          </cell>
          <cell r="F305">
            <v>3.8450556965844442</v>
          </cell>
          <cell r="G305">
            <v>3.8885426192227714</v>
          </cell>
          <cell r="H305">
            <v>6.3489213457992788</v>
          </cell>
          <cell r="I305">
            <v>7.3588021891205972</v>
          </cell>
          <cell r="J305">
            <v>7.6657279966017553</v>
          </cell>
          <cell r="K305">
            <v>7.9725980742129492</v>
          </cell>
          <cell r="L305">
            <v>8.3459369787198074</v>
          </cell>
          <cell r="M305">
            <v>8.8703306680016301</v>
          </cell>
          <cell r="N305">
            <v>9.4525084557723975</v>
          </cell>
          <cell r="O305">
            <v>10.092452630950291</v>
          </cell>
        </row>
        <row r="306">
          <cell r="A306" t="str">
            <v>TFLGV-BEVELC</v>
          </cell>
          <cell r="B306" t="str">
            <v>VAR_ncap</v>
          </cell>
          <cell r="C306" t="str">
            <v>-</v>
          </cell>
          <cell r="E306">
            <v>6.9246395558933303E-3</v>
          </cell>
          <cell r="F306">
            <v>0.173093617623231</v>
          </cell>
          <cell r="G306">
            <v>3.4645360508970303E-2</v>
          </cell>
          <cell r="H306">
            <v>0.28352152920331503</v>
          </cell>
          <cell r="I306">
            <v>0.17993881111778001</v>
          </cell>
          <cell r="J306">
            <v>0.17532983433837401</v>
          </cell>
          <cell r="K306">
            <v>0.30148047886760798</v>
          </cell>
          <cell r="L306">
            <v>0.17637986226032101</v>
          </cell>
          <cell r="M306">
            <v>0.24231544596103499</v>
          </cell>
          <cell r="N306">
            <v>0.31547895885048399</v>
          </cell>
          <cell r="O306">
            <v>0.12524323256957501</v>
          </cell>
        </row>
        <row r="307">
          <cell r="A307" t="str">
            <v>TFLGV-BEVELC</v>
          </cell>
          <cell r="B307" t="str">
            <v>VAR_cap</v>
          </cell>
          <cell r="C307" t="str">
            <v>-</v>
          </cell>
          <cell r="D307">
            <v>1.699E-3</v>
          </cell>
          <cell r="E307">
            <v>9.51663955589333E-3</v>
          </cell>
          <cell r="F307">
            <v>0.18261025717912502</v>
          </cell>
          <cell r="G307">
            <v>0.21552815350485727</v>
          </cell>
          <cell r="H307">
            <v>0.40685033132055898</v>
          </cell>
          <cell r="I307">
            <v>0.47073575675938295</v>
          </cell>
          <cell r="J307">
            <v>0.50227767596627904</v>
          </cell>
          <cell r="K307">
            <v>0.53827690672887785</v>
          </cell>
          <cell r="L307">
            <v>0.55672556941024198</v>
          </cell>
          <cell r="M307">
            <v>0.57315695398826916</v>
          </cell>
          <cell r="N307">
            <v>0.58903513935688245</v>
          </cell>
          <cell r="O307">
            <v>0.60425186365843553</v>
          </cell>
        </row>
        <row r="308">
          <cell r="A308" t="str">
            <v>T_B_c-BEVELC-S1</v>
          </cell>
          <cell r="B308" t="str">
            <v>VAR_fout</v>
          </cell>
          <cell r="C308" t="str">
            <v>TPBSc</v>
          </cell>
          <cell r="D308">
            <v>1.5138311114824065E-4</v>
          </cell>
          <cell r="E308">
            <v>2.1769743884275311E-4</v>
          </cell>
          <cell r="F308">
            <v>4.9313366429840147E-2</v>
          </cell>
          <cell r="G308">
            <v>6.3150934638681211E-2</v>
          </cell>
          <cell r="H308">
            <v>6.4834392425599519E-2</v>
          </cell>
          <cell r="I308">
            <v>6.4873483919056729E-2</v>
          </cell>
          <cell r="J308">
            <v>6.4714488759471084E-2</v>
          </cell>
          <cell r="K308">
            <v>6.4870039837201424E-2</v>
          </cell>
          <cell r="L308">
            <v>6.7258451528227209E-2</v>
          </cell>
          <cell r="M308">
            <v>6.924998575717968E-2</v>
          </cell>
          <cell r="N308">
            <v>7.1162428503939501E-2</v>
          </cell>
          <cell r="O308">
            <v>7.2999736317649389E-2</v>
          </cell>
        </row>
        <row r="309">
          <cell r="A309" t="str">
            <v>T_B_c-BEVELC-S1</v>
          </cell>
          <cell r="B309" t="str">
            <v>VAR_fin</v>
          </cell>
          <cell r="C309" t="str">
            <v>T-ELC-Bus_c_BatSTGout_S1</v>
          </cell>
          <cell r="D309">
            <v>3.9975131411122645E-4</v>
          </cell>
          <cell r="E309">
            <v>5.6726854294811518E-4</v>
          </cell>
          <cell r="F309">
            <v>0.11944135258059818</v>
          </cell>
          <cell r="G309">
            <v>0.14116975602076243</v>
          </cell>
          <cell r="H309">
            <v>0.13764437364938775</v>
          </cell>
          <cell r="I309">
            <v>0.1376904923186319</v>
          </cell>
          <cell r="J309">
            <v>0.13132342959083004</v>
          </cell>
          <cell r="K309">
            <v>0.12223578456262474</v>
          </cell>
          <cell r="L309">
            <v>0.12518908562689976</v>
          </cell>
          <cell r="M309">
            <v>0.12768336163375751</v>
          </cell>
          <cell r="N309">
            <v>0.13120953014005293</v>
          </cell>
          <cell r="O309">
            <v>0.13459716459867974</v>
          </cell>
        </row>
        <row r="310">
          <cell r="A310" t="str">
            <v>T_B_c-BEVELC-S1</v>
          </cell>
          <cell r="B310" t="str">
            <v>VAR_ncap</v>
          </cell>
          <cell r="C310" t="str">
            <v>-</v>
          </cell>
          <cell r="E310">
            <v>6.1307347676186996E-7</v>
          </cell>
          <cell r="F310">
            <v>1.06637276883033E-3</v>
          </cell>
          <cell r="G310">
            <v>1.40445373500714E-3</v>
          </cell>
          <cell r="H310">
            <v>1.40615590999122E-3</v>
          </cell>
          <cell r="I310">
            <v>3.5689574876544101E-6</v>
          </cell>
          <cell r="J310">
            <v>6.7374633134399599E-4</v>
          </cell>
          <cell r="K310">
            <v>7.3465461050438495E-4</v>
          </cell>
          <cell r="L310">
            <v>4.2380696920871501E-4</v>
          </cell>
          <cell r="M310">
            <v>7.0460245651956101E-4</v>
          </cell>
          <cell r="N310">
            <v>7.6668537249506596E-4</v>
          </cell>
          <cell r="O310">
            <v>3.4411268839213002E-4</v>
          </cell>
        </row>
        <row r="311">
          <cell r="A311" t="str">
            <v>T_B_c-BEVELC-S1</v>
          </cell>
          <cell r="B311" t="str">
            <v>VAR_cap</v>
          </cell>
          <cell r="C311" t="str">
            <v>-</v>
          </cell>
          <cell r="D311">
            <v>3.3713942307692301E-6</v>
          </cell>
          <cell r="E311">
            <v>5.2913531504933395E-6</v>
          </cell>
          <cell r="F311">
            <v>1.0716668397808338E-3</v>
          </cell>
          <cell r="G311">
            <v>1.4047937389320658E-3</v>
          </cell>
          <cell r="H311">
            <v>1.4105602620733799E-3</v>
          </cell>
          <cell r="I311">
            <v>1.409699044239793E-3</v>
          </cell>
          <cell r="J311">
            <v>1.4062888426044115E-3</v>
          </cell>
          <cell r="K311">
            <v>1.40962008786667E-3</v>
          </cell>
          <cell r="L311">
            <v>1.46151986084549E-3</v>
          </cell>
          <cell r="M311">
            <v>1.5047944825473589E-3</v>
          </cell>
          <cell r="N311">
            <v>1.5463485201610728E-3</v>
          </cell>
          <cell r="O311">
            <v>1.5862770919207411E-3</v>
          </cell>
        </row>
        <row r="312">
          <cell r="A312" t="str">
            <v>T_B_c-BEVELC-S2</v>
          </cell>
          <cell r="B312" t="str">
            <v>VAR_fout</v>
          </cell>
          <cell r="C312" t="str">
            <v>TPBSc</v>
          </cell>
          <cell r="D312">
            <v>4.972426638835271E-4</v>
          </cell>
          <cell r="E312">
            <v>8.6329352857178682E-4</v>
          </cell>
          <cell r="F312">
            <v>1.9365622254890736E-2</v>
          </cell>
          <cell r="G312">
            <v>5.7399363431997377E-2</v>
          </cell>
          <cell r="H312">
            <v>5.7502307471063413E-2</v>
          </cell>
          <cell r="I312">
            <v>5.7540836522047931E-2</v>
          </cell>
          <cell r="J312">
            <v>5.768106485300413E-2</v>
          </cell>
          <cell r="K312">
            <v>5.7822660954598482E-2</v>
          </cell>
          <cell r="L312">
            <v>5.9658853717909986E-2</v>
          </cell>
          <cell r="M312">
            <v>6.1425060991230712E-2</v>
          </cell>
          <cell r="N312">
            <v>6.3124879925690242E-2</v>
          </cell>
          <cell r="O312">
            <v>6.4759940215004766E-2</v>
          </cell>
        </row>
        <row r="313">
          <cell r="A313" t="str">
            <v>T_B_c-BEVELC-S2</v>
          </cell>
          <cell r="B313" t="str">
            <v>VAR_fin</v>
          </cell>
          <cell r="C313" t="str">
            <v>T-ELC-Bus_c_BatSTGout_S2</v>
          </cell>
          <cell r="D313">
            <v>1.8069677666787698E-3</v>
          </cell>
          <cell r="E313">
            <v>3.1064926743436137E-3</v>
          </cell>
          <cell r="F313">
            <v>6.4871032120939462E-2</v>
          </cell>
          <cell r="G313">
            <v>0.17697951075859161</v>
          </cell>
          <cell r="H313">
            <v>0.16849819279305903</v>
          </cell>
          <cell r="I313">
            <v>0.16852530044679231</v>
          </cell>
          <cell r="J313">
            <v>0.16156372460990875</v>
          </cell>
          <cell r="K313">
            <v>0.15057872204676848</v>
          </cell>
          <cell r="L313">
            <v>0.15347026717685833</v>
          </cell>
          <cell r="M313">
            <v>0.1565304442183528</v>
          </cell>
          <cell r="N313">
            <v>0.1608621194109868</v>
          </cell>
          <cell r="O313">
            <v>0.16502876913473283</v>
          </cell>
        </row>
        <row r="314">
          <cell r="A314" t="str">
            <v>T_B_c-BEVELC-S2</v>
          </cell>
          <cell r="B314" t="str">
            <v>VAR_ncap</v>
          </cell>
          <cell r="C314" t="str">
            <v>-</v>
          </cell>
          <cell r="E314">
            <v>3.1120963292907702E-7</v>
          </cell>
          <cell r="F314">
            <v>3.9877470868688702E-4</v>
          </cell>
          <cell r="G314">
            <v>1.2462280103331699E-3</v>
          </cell>
          <cell r="H314">
            <v>1.2423898201343001E-3</v>
          </cell>
          <cell r="I314">
            <v>6.7044558618142102E-6</v>
          </cell>
          <cell r="J314">
            <v>6.02534251791573E-4</v>
          </cell>
          <cell r="K314">
            <v>6.5165358764469503E-4</v>
          </cell>
          <cell r="L314">
            <v>3.7369567017164101E-4</v>
          </cell>
          <cell r="M314">
            <v>6.2719132166873899E-4</v>
          </cell>
          <cell r="N314">
            <v>6.78311346410926E-4</v>
          </cell>
          <cell r="O314">
            <v>3.0564662335466901E-4</v>
          </cell>
        </row>
        <row r="315">
          <cell r="A315" t="str">
            <v>T_B_c-BEVELC-S2</v>
          </cell>
          <cell r="B315" t="str">
            <v>VAR_cap</v>
          </cell>
          <cell r="C315" t="str">
            <v>-</v>
          </cell>
          <cell r="D315">
            <v>1.0890625E-5</v>
          </cell>
          <cell r="E315">
            <v>2.2092459632929076E-5</v>
          </cell>
          <cell r="F315">
            <v>4.2086716831981599E-4</v>
          </cell>
          <cell r="G315">
            <v>1.2473941457587694E-3</v>
          </cell>
          <cell r="H315">
            <v>1.2495512837386699E-3</v>
          </cell>
          <cell r="I315">
            <v>1.250359995006424E-3</v>
          </cell>
          <cell r="J315">
            <v>1.25343149077928E-3</v>
          </cell>
          <cell r="K315">
            <v>1.2564780630371401E-3</v>
          </cell>
          <cell r="L315">
            <v>1.2963755865342799E-3</v>
          </cell>
          <cell r="M315">
            <v>1.33475766646284E-3</v>
          </cell>
          <cell r="N315">
            <v>1.3716923638948E-3</v>
          </cell>
          <cell r="O315">
            <v>1.40722608314721E-3</v>
          </cell>
        </row>
        <row r="316">
          <cell r="A316" t="str">
            <v>T_B_c-BEVELC-S3</v>
          </cell>
          <cell r="B316" t="str">
            <v>VAR_fout</v>
          </cell>
          <cell r="C316" t="str">
            <v>TPBSc</v>
          </cell>
          <cell r="D316">
            <v>1.044606931517133E-4</v>
          </cell>
          <cell r="E316">
            <v>1.913943078413746E-4</v>
          </cell>
          <cell r="F316">
            <v>3.1410830259321129E-4</v>
          </cell>
          <cell r="G316">
            <v>1.2275379840096419E-2</v>
          </cell>
          <cell r="H316">
            <v>1.2298666929325384E-2</v>
          </cell>
          <cell r="I316">
            <v>1.2306876899558972E-2</v>
          </cell>
          <cell r="J316">
            <v>1.2337163060225486E-2</v>
          </cell>
          <cell r="K316">
            <v>1.236766042834825E-2</v>
          </cell>
          <cell r="L316">
            <v>1.2759945200707693E-2</v>
          </cell>
          <cell r="M316">
            <v>1.3137749578409824E-2</v>
          </cell>
          <cell r="N316">
            <v>1.3501287714570168E-2</v>
          </cell>
          <cell r="O316">
            <v>1.3851002810035248E-2</v>
          </cell>
        </row>
        <row r="317">
          <cell r="A317" t="str">
            <v>T_B_c-BEVELC-S3</v>
          </cell>
          <cell r="B317" t="str">
            <v>VAR_fin</v>
          </cell>
          <cell r="C317" t="str">
            <v>T-ELC-Bus_c_BatSTGout_S3</v>
          </cell>
          <cell r="D317">
            <v>5.7091578243569617E-4</v>
          </cell>
          <cell r="E317">
            <v>1.0356441511751458E-3</v>
          </cell>
          <cell r="F317">
            <v>1.6631976315942005E-3</v>
          </cell>
          <cell r="G317">
            <v>5.6876554046072191E-2</v>
          </cell>
          <cell r="H317">
            <v>5.6283724106711952E-2</v>
          </cell>
          <cell r="I317">
            <v>5.2064390461455182E-2</v>
          </cell>
          <cell r="J317">
            <v>5.0974496229358283E-2</v>
          </cell>
          <cell r="K317">
            <v>4.784726250233913E-2</v>
          </cell>
          <cell r="L317">
            <v>4.8778204551546453E-2</v>
          </cell>
          <cell r="M317">
            <v>5.0116763298127212E-2</v>
          </cell>
          <cell r="N317">
            <v>5.1503557483162696E-2</v>
          </cell>
          <cell r="O317">
            <v>5.2837620714966609E-2</v>
          </cell>
        </row>
        <row r="318">
          <cell r="A318" t="str">
            <v>T_B_c-BEVELC-S3</v>
          </cell>
          <cell r="B318" t="str">
            <v>VAR_ncap</v>
          </cell>
          <cell r="C318" t="str">
            <v>-</v>
          </cell>
          <cell r="E318">
            <v>1.4216289679259E-7</v>
          </cell>
          <cell r="F318">
            <v>2.0247388410008098E-6</v>
          </cell>
          <cell r="G318">
            <v>2.7311675813093499E-4</v>
          </cell>
          <cell r="H318">
            <v>6.0286154150849202E-5</v>
          </cell>
          <cell r="I318">
            <v>2.0714529853169499E-4</v>
          </cell>
          <cell r="J318">
            <v>8.2712969571647297E-5</v>
          </cell>
          <cell r="K318">
            <v>1.86035589952378E-4</v>
          </cell>
          <cell r="L318">
            <v>7.8527896687604202E-5</v>
          </cell>
          <cell r="M318">
            <v>2.2586561900855099E-4</v>
          </cell>
          <cell r="N318">
            <v>6.7515716951350007E-5</v>
          </cell>
          <cell r="O318">
            <v>2.3346681511348001E-4</v>
          </cell>
        </row>
        <row r="319">
          <cell r="A319" t="str">
            <v>T_B_c-BEVELC-S3</v>
          </cell>
          <cell r="B319" t="str">
            <v>VAR_cap</v>
          </cell>
          <cell r="C319" t="str">
            <v>-</v>
          </cell>
          <cell r="D319">
            <v>2.3293269230769201E-6</v>
          </cell>
          <cell r="E319">
            <v>4.8008167429464304E-6</v>
          </cell>
          <cell r="F319">
            <v>6.8255555839472402E-6</v>
          </cell>
          <cell r="G319">
            <v>2.7565568086962628E-4</v>
          </cell>
          <cell r="H319">
            <v>2.676237720206239E-4</v>
          </cell>
          <cell r="I319">
            <v>2.6743145268254401E-4</v>
          </cell>
          <cell r="J319">
            <v>2.6810767745197002E-4</v>
          </cell>
          <cell r="K319">
            <v>2.6874855952402501E-4</v>
          </cell>
          <cell r="L319">
            <v>2.7727267171010698E-4</v>
          </cell>
          <cell r="M319">
            <v>2.8548259441605402E-4</v>
          </cell>
          <cell r="N319">
            <v>2.9338133595990101E-4</v>
          </cell>
          <cell r="O319">
            <v>3.0098253206483001E-4</v>
          </cell>
        </row>
        <row r="320">
          <cell r="A320" t="str">
            <v>T_B_c-BEVELC-S4</v>
          </cell>
          <cell r="B320" t="str">
            <v>VAR_fout</v>
          </cell>
          <cell r="C320" t="str">
            <v>TPBSc</v>
          </cell>
          <cell r="E320">
            <v>1.2534968359217976E-6</v>
          </cell>
          <cell r="F320">
            <v>2.5049804455944107E-6</v>
          </cell>
          <cell r="G320">
            <v>2.0488742718249594E-7</v>
          </cell>
          <cell r="H320">
            <v>1.4391016279430949E-6</v>
          </cell>
          <cell r="I320">
            <v>5.7709757146404358E-6</v>
          </cell>
          <cell r="J320">
            <v>6.3830339919746756E-6</v>
          </cell>
          <cell r="K320">
            <v>1.0513875559312082E-5</v>
          </cell>
          <cell r="L320">
            <v>1.0717585155371858E-5</v>
          </cell>
          <cell r="M320">
            <v>1.0673882634036609E-5</v>
          </cell>
          <cell r="N320">
            <v>1.5201433775939007E-5</v>
          </cell>
          <cell r="O320">
            <v>2.148648944377565E-5</v>
          </cell>
        </row>
        <row r="321">
          <cell r="A321" t="str">
            <v>T_B_c-BEVELC-S4</v>
          </cell>
          <cell r="B321" t="str">
            <v>VAR_fin</v>
          </cell>
          <cell r="C321" t="str">
            <v>T-ELC-Bus_c_BatSTGout_S4</v>
          </cell>
          <cell r="E321">
            <v>9.9142157241810031E-6</v>
          </cell>
          <cell r="F321">
            <v>1.9345900859889058E-5</v>
          </cell>
          <cell r="G321">
            <v>1.420629065655384E-6</v>
          </cell>
          <cell r="H321">
            <v>9.4655128341037065E-6</v>
          </cell>
          <cell r="I321">
            <v>3.6593817606740937E-5</v>
          </cell>
          <cell r="J321">
            <v>3.8461998883260025E-5</v>
          </cell>
          <cell r="K321">
            <v>6.0795110598124473E-5</v>
          </cell>
          <cell r="L321">
            <v>6.1077162948361914E-5</v>
          </cell>
          <cell r="M321">
            <v>6.0828111881526275E-5</v>
          </cell>
          <cell r="N321">
            <v>8.6629631052326985E-5</v>
          </cell>
          <cell r="O321">
            <v>1.2244678236010816E-4</v>
          </cell>
        </row>
        <row r="322">
          <cell r="A322" t="str">
            <v>T_B_c-BEVELC-S4</v>
          </cell>
          <cell r="B322" t="str">
            <v>VAR_ncap</v>
          </cell>
          <cell r="C322" t="str">
            <v>-</v>
          </cell>
          <cell r="E322">
            <v>4.6341673078060403E-8</v>
          </cell>
          <cell r="F322">
            <v>4.1625237615815303E-8</v>
          </cell>
          <cell r="G322">
            <v>3.1983445491740897E-8</v>
          </cell>
          <cell r="H322">
            <v>6.48934223979843E-8</v>
          </cell>
          <cell r="I322">
            <v>9.9026702501630098E-8</v>
          </cell>
          <cell r="J322">
            <v>1.23601114311825E-7</v>
          </cell>
          <cell r="K322">
            <v>1.6268921070374801E-7</v>
          </cell>
          <cell r="L322">
            <v>1.68047792155752E-7</v>
          </cell>
          <cell r="M322">
            <v>2.0561243065609099E-7</v>
          </cell>
          <cell r="N322">
            <v>2.21679571864681E-7</v>
          </cell>
          <cell r="O322">
            <v>3.2727755644050402E-7</v>
          </cell>
        </row>
        <row r="323">
          <cell r="A323" t="str">
            <v>T_B_c-BEVELC-S4</v>
          </cell>
          <cell r="B323" t="str">
            <v>VAR_cap</v>
          </cell>
          <cell r="C323" t="str">
            <v>-</v>
          </cell>
          <cell r="E323">
            <v>4.6341673078060403E-8</v>
          </cell>
          <cell r="F323">
            <v>8.7966910693875799E-8</v>
          </cell>
          <cell r="G323">
            <v>4.7840561889194304E-8</v>
          </cell>
          <cell r="H323">
            <v>7.3187833737418701E-8</v>
          </cell>
          <cell r="I323">
            <v>1.5157435509354801E-7</v>
          </cell>
          <cell r="J323">
            <v>1.74947548461945E-7</v>
          </cell>
          <cell r="K323">
            <v>2.4610300910809397E-7</v>
          </cell>
          <cell r="L323">
            <v>2.4950580282472753E-7</v>
          </cell>
          <cell r="M323">
            <v>2.4919302340941102E-7</v>
          </cell>
          <cell r="N323">
            <v>3.4039081692148941E-7</v>
          </cell>
          <cell r="O323">
            <v>4.7688086075402403E-7</v>
          </cell>
        </row>
        <row r="324">
          <cell r="A324" t="str">
            <v>T_C-BAT-ELC-S1</v>
          </cell>
          <cell r="B324" t="str">
            <v>VAR_fout</v>
          </cell>
          <cell r="C324" t="str">
            <v>TPCAR</v>
          </cell>
          <cell r="D324">
            <v>1.3748910876689467E-2</v>
          </cell>
          <cell r="E324">
            <v>2.0542132955946049E-2</v>
          </cell>
          <cell r="F324">
            <v>1.3502817327797443E-3</v>
          </cell>
          <cell r="G324">
            <v>1.1138395895618725</v>
          </cell>
          <cell r="H324">
            <v>1.9959897306289331</v>
          </cell>
          <cell r="I324">
            <v>2.3280919876848252</v>
          </cell>
          <cell r="J324">
            <v>2.4082936110633528</v>
          </cell>
          <cell r="K324">
            <v>2.4465495448217078</v>
          </cell>
          <cell r="L324">
            <v>2.4352779776458595</v>
          </cell>
          <cell r="M324">
            <v>2.4305969890323578</v>
          </cell>
          <cell r="N324">
            <v>2.4237868424414035</v>
          </cell>
          <cell r="O324">
            <v>2.4219000647041278</v>
          </cell>
        </row>
        <row r="325">
          <cell r="A325" t="str">
            <v>T_C-BAT-ELC-S1</v>
          </cell>
          <cell r="B325" t="str">
            <v>VAR_fin</v>
          </cell>
          <cell r="C325" t="str">
            <v>T-ELC-car-BatSTGOut_S1</v>
          </cell>
          <cell r="D325">
            <v>7.589073009767181E-3</v>
          </cell>
          <cell r="E325">
            <v>1.1338770625339631E-2</v>
          </cell>
          <cell r="F325">
            <v>7.4532352022110577E-4</v>
          </cell>
          <cell r="G325">
            <v>0.6148130598974062</v>
          </cell>
          <cell r="H325">
            <v>1.0729350251210059</v>
          </cell>
          <cell r="I325">
            <v>1.2176767877341983</v>
          </cell>
          <cell r="J325">
            <v>1.1987796596897413</v>
          </cell>
          <cell r="K325">
            <v>1.1551072444362205</v>
          </cell>
          <cell r="L325">
            <v>1.1015760005988724</v>
          </cell>
          <cell r="M325">
            <v>1.0440288475894988</v>
          </cell>
          <cell r="N325">
            <v>1.0102911883806454</v>
          </cell>
          <cell r="O325">
            <v>0.99303415454248301</v>
          </cell>
        </row>
        <row r="326">
          <cell r="A326" t="str">
            <v>T_C-BAT-ELC-S1</v>
          </cell>
          <cell r="B326" t="str">
            <v>VAR_ncap</v>
          </cell>
          <cell r="C326" t="str">
            <v>-</v>
          </cell>
          <cell r="D326">
            <v>1.6099014457262E-5</v>
          </cell>
          <cell r="E326">
            <v>3.9285723848561298E-5</v>
          </cell>
          <cell r="F326">
            <v>1.2767876837750701E-5</v>
          </cell>
          <cell r="G326">
            <v>0.17840189345444901</v>
          </cell>
          <cell r="H326">
            <v>0.16902460263955399</v>
          </cell>
          <cell r="I326">
            <v>0.129574334344526</v>
          </cell>
          <cell r="J326">
            <v>0.16258394394249701</v>
          </cell>
          <cell r="K326">
            <v>0.16155855665249699</v>
          </cell>
          <cell r="L326">
            <v>0.13331979837178401</v>
          </cell>
          <cell r="M326">
            <v>0.13621100369718001</v>
          </cell>
          <cell r="N326">
            <v>0.12760040920041901</v>
          </cell>
          <cell r="O326">
            <v>0.104256572007839</v>
          </cell>
        </row>
        <row r="327">
          <cell r="A327" t="str">
            <v>T_C-BAT-ELC-S1</v>
          </cell>
          <cell r="B327" t="str">
            <v>VAR_cap</v>
          </cell>
          <cell r="C327" t="str">
            <v>-</v>
          </cell>
          <cell r="D327">
            <v>1.4877719777105867E-3</v>
          </cell>
          <cell r="E327">
            <v>2.1956403552972274E-3</v>
          </cell>
          <cell r="F327">
            <v>1.4496791924243756E-4</v>
          </cell>
          <cell r="G327">
            <v>0.16927316982647175</v>
          </cell>
          <cell r="H327">
            <v>0.30333901995722079</v>
          </cell>
          <cell r="I327">
            <v>0.35381133876587578</v>
          </cell>
          <cell r="J327">
            <v>0.36600035700880473</v>
          </cell>
          <cell r="K327">
            <v>0.37181383711020199</v>
          </cell>
          <cell r="L327">
            <v>0.37010067902992216</v>
          </cell>
          <cell r="M327">
            <v>0.36938851184821264</v>
          </cell>
          <cell r="N327">
            <v>0.36835358644337046</v>
          </cell>
          <cell r="O327">
            <v>0.36806796427087041</v>
          </cell>
        </row>
        <row r="328">
          <cell r="A328" t="str">
            <v>D-TNGA</v>
          </cell>
          <cell r="B328" t="str">
            <v>VAR_fout</v>
          </cell>
          <cell r="C328" t="str">
            <v>CO2</v>
          </cell>
          <cell r="D328">
            <v>16.166299419189102</v>
          </cell>
          <cell r="E328">
            <v>10.5822455615584</v>
          </cell>
          <cell r="F328">
            <v>20.332212744361499</v>
          </cell>
          <cell r="G328">
            <v>3.6843841728984201</v>
          </cell>
          <cell r="H328">
            <v>0.67654295010350896</v>
          </cell>
          <cell r="I328">
            <v>0.16879741182539401</v>
          </cell>
          <cell r="J328">
            <v>5.13183917959424E-2</v>
          </cell>
          <cell r="K328">
            <v>4.2384788477714697E-3</v>
          </cell>
        </row>
        <row r="329">
          <cell r="A329" t="str">
            <v>D-TNGA</v>
          </cell>
          <cell r="B329" t="str">
            <v>VAR_fout</v>
          </cell>
          <cell r="C329" t="str">
            <v>TNGA</v>
          </cell>
          <cell r="D329">
            <v>0.30886440281429683</v>
          </cell>
          <cell r="E329">
            <v>0.21602652496117275</v>
          </cell>
          <cell r="F329">
            <v>0.36217819863862349</v>
          </cell>
          <cell r="G329">
            <v>6.5268562576583575E-2</v>
          </cell>
          <cell r="H329">
            <v>1.2058170244806387E-2</v>
          </cell>
          <cell r="I329">
            <v>4.0587194748154471E-3</v>
          </cell>
          <cell r="J329">
            <v>1.3328557059175976E-3</v>
          </cell>
          <cell r="K329">
            <v>3.7022795062475192E-4</v>
          </cell>
        </row>
        <row r="330">
          <cell r="A330" t="str">
            <v>D-TNGA</v>
          </cell>
          <cell r="B330" t="str">
            <v>VAR_fin</v>
          </cell>
          <cell r="C330" t="str">
            <v>NGA</v>
          </cell>
          <cell r="D330">
            <v>0.28663651452462874</v>
          </cell>
          <cell r="E330">
            <v>0.18762846740351793</v>
          </cell>
          <cell r="F330">
            <v>0.36050022596385689</v>
          </cell>
          <cell r="G330">
            <v>6.5325960512383319E-2</v>
          </cell>
          <cell r="H330">
            <v>1.1995442377721786E-2</v>
          </cell>
          <cell r="I330">
            <v>2.9928619117977665E-3</v>
          </cell>
          <cell r="J330">
            <v>9.099005637578432E-4</v>
          </cell>
          <cell r="K330">
            <v>7.5150334180345096E-5</v>
          </cell>
        </row>
        <row r="331">
          <cell r="A331" t="str">
            <v>D-TNGA</v>
          </cell>
          <cell r="B331" t="str">
            <v>VAR_fin</v>
          </cell>
          <cell r="C331" t="str">
            <v>BNGA</v>
          </cell>
          <cell r="D331">
            <v>2.3213101695774369E-2</v>
          </cell>
          <cell r="E331">
            <v>2.6527069276481321E-2</v>
          </cell>
          <cell r="F331">
            <v>2.5909403334963232E-4</v>
          </cell>
          <cell r="G331">
            <v>6.767613515040864E-5</v>
          </cell>
          <cell r="H331">
            <v>5.1333645827805268E-5</v>
          </cell>
          <cell r="I331">
            <v>1.0110874267977934E-3</v>
          </cell>
          <cell r="J331">
            <v>4.0232956979586993E-4</v>
          </cell>
          <cell r="K331">
            <v>2.8865182784030538E-4</v>
          </cell>
        </row>
        <row r="332">
          <cell r="A332" t="str">
            <v>D-TNGA</v>
          </cell>
          <cell r="B332" t="str">
            <v>VAR_fin</v>
          </cell>
          <cell r="C332" t="str">
            <v>H2</v>
          </cell>
          <cell r="E332">
            <v>2.5600110712084029E-3</v>
          </cell>
          <cell r="F332">
            <v>2.5740777759281886E-3</v>
          </cell>
          <cell r="G332">
            <v>8.2944133694983426E-5</v>
          </cell>
          <cell r="H332">
            <v>4.9256848557011059E-5</v>
          </cell>
          <cell r="I332">
            <v>6.7264384868792609E-5</v>
          </cell>
          <cell r="J332">
            <v>2.6773910620120581E-5</v>
          </cell>
          <cell r="K332">
            <v>9.457699028313389E-6</v>
          </cell>
        </row>
        <row r="333">
          <cell r="A333" t="str">
            <v>D-TNGA</v>
          </cell>
          <cell r="B333" t="str">
            <v>VAR_ncap</v>
          </cell>
          <cell r="C333" t="str">
            <v>-</v>
          </cell>
          <cell r="D333">
            <v>2.1096268399314299E-8</v>
          </cell>
          <cell r="E333">
            <v>1.32772386197428E-8</v>
          </cell>
          <cell r="F333">
            <v>1.4610137277176E-8</v>
          </cell>
          <cell r="G333">
            <v>1.6079171876496501E-8</v>
          </cell>
          <cell r="H333">
            <v>2.07258286809079E-8</v>
          </cell>
          <cell r="I333">
            <v>2.52462701246469E-8</v>
          </cell>
          <cell r="J333">
            <v>3.2730101031013799E-8</v>
          </cell>
          <cell r="K333">
            <v>4.6942814048816202E-8</v>
          </cell>
        </row>
        <row r="334">
          <cell r="A334" t="str">
            <v>D-TNGA</v>
          </cell>
          <cell r="B334" t="str">
            <v>VAR_cap</v>
          </cell>
          <cell r="C334" t="str">
            <v>-</v>
          </cell>
          <cell r="D334">
            <v>0.95961771417791242</v>
          </cell>
          <cell r="E334">
            <v>0.95961772745515106</v>
          </cell>
          <cell r="F334">
            <v>0.95961774206528827</v>
          </cell>
          <cell r="G334">
            <v>0.95961775814446015</v>
          </cell>
          <cell r="H334">
            <v>0.95961777887028887</v>
          </cell>
          <cell r="I334">
            <v>0.95961780411655895</v>
          </cell>
          <cell r="J334">
            <v>0.95961783684666002</v>
          </cell>
          <cell r="K334">
            <v>0.32780294365450807</v>
          </cell>
          <cell r="L334">
            <v>1.9070783005811401E-7</v>
          </cell>
          <cell r="M334">
            <v>1.6860782445503001E-7</v>
          </cell>
          <cell r="N334">
            <v>1.3921464376127599E-7</v>
          </cell>
          <cell r="O334">
            <v>1.2564501388538499E-7</v>
          </cell>
        </row>
        <row r="335">
          <cell r="A335" t="str">
            <v>T_C-BAT-ELC-S2</v>
          </cell>
          <cell r="B335" t="str">
            <v>VAR_fout</v>
          </cell>
          <cell r="C335" t="str">
            <v>TPCAR</v>
          </cell>
          <cell r="D335">
            <v>9.6870189880884999E-2</v>
          </cell>
          <cell r="E335">
            <v>0.15082848180182565</v>
          </cell>
          <cell r="F335">
            <v>0.14629267155130588</v>
          </cell>
          <cell r="G335">
            <v>6.3270306637353597</v>
          </cell>
          <cell r="H335">
            <v>15.64342643748653</v>
          </cell>
          <cell r="I335">
            <v>18.00973371602354</v>
          </cell>
          <cell r="J335">
            <v>18.216956467577745</v>
          </cell>
          <cell r="K335">
            <v>18.041915099701061</v>
          </cell>
          <cell r="L335">
            <v>17.98434298515626</v>
          </cell>
          <cell r="M335">
            <v>17.928288877992664</v>
          </cell>
          <cell r="N335">
            <v>17.880260102678019</v>
          </cell>
          <cell r="O335">
            <v>17.870461920508994</v>
          </cell>
        </row>
        <row r="336">
          <cell r="A336" t="str">
            <v>T_C-BAT-ELC-S2</v>
          </cell>
          <cell r="B336" t="str">
            <v>VAR_fin</v>
          </cell>
          <cell r="C336" t="str">
            <v>T-ELC-car-BatSTGOut_S2</v>
          </cell>
          <cell r="D336">
            <v>6.6177281430732912E-2</v>
          </cell>
          <cell r="E336">
            <v>0.10303911760927789</v>
          </cell>
          <cell r="F336">
            <v>9.9940459582137278E-2</v>
          </cell>
          <cell r="G336">
            <v>4.3223378561531334</v>
          </cell>
          <cell r="H336">
            <v>10.273910325977662</v>
          </cell>
          <cell r="I336">
            <v>11.594090023394999</v>
          </cell>
          <cell r="J336">
            <v>11.284215261126981</v>
          </cell>
          <cell r="K336">
            <v>10.391350064684863</v>
          </cell>
          <cell r="L336">
            <v>9.9577135476024932</v>
          </cell>
          <cell r="M336">
            <v>9.4472370470026625</v>
          </cell>
          <cell r="N336">
            <v>9.0834997373249262</v>
          </cell>
          <cell r="O336">
            <v>8.9262280267606027</v>
          </cell>
        </row>
        <row r="337">
          <cell r="A337" t="str">
            <v>T_C-BAT-ELC-S2</v>
          </cell>
          <cell r="B337" t="str">
            <v>VAR_ncap</v>
          </cell>
          <cell r="C337" t="str">
            <v>-</v>
          </cell>
          <cell r="D337">
            <v>6.4684136524103199E-5</v>
          </cell>
          <cell r="E337">
            <v>1.9104450953551E-4</v>
          </cell>
          <cell r="F337">
            <v>1.06365802138281E-4</v>
          </cell>
          <cell r="G337">
            <v>0.496752369013927</v>
          </cell>
          <cell r="H337">
            <v>1.2903309701246299</v>
          </cell>
          <cell r="I337">
            <v>0.56790270752243399</v>
          </cell>
          <cell r="J337">
            <v>0.68899762040099299</v>
          </cell>
          <cell r="K337">
            <v>1.0051617429619399</v>
          </cell>
          <cell r="L337">
            <v>0.61410007142303602</v>
          </cell>
          <cell r="M337">
            <v>0.65562123885728396</v>
          </cell>
          <cell r="N337">
            <v>0.72698427869979798</v>
          </cell>
          <cell r="O337">
            <v>0.50230195846759695</v>
          </cell>
        </row>
        <row r="338">
          <cell r="A338" t="str">
            <v>T_C-BAT-ELC-S2</v>
          </cell>
          <cell r="B338" t="str">
            <v>VAR_cap</v>
          </cell>
          <cell r="C338" t="str">
            <v>-</v>
          </cell>
          <cell r="D338">
            <v>7.3517558833401386E-3</v>
          </cell>
          <cell r="E338">
            <v>1.1443806350394686E-2</v>
          </cell>
          <cell r="F338">
            <v>1.1099596514812404E-2</v>
          </cell>
          <cell r="G338">
            <v>0.48005148595723263</v>
          </cell>
          <cell r="H338">
            <v>1.6483134945003672</v>
          </cell>
          <cell r="I338">
            <v>1.8995894242958646</v>
          </cell>
          <cell r="J338">
            <v>1.9214506247246856</v>
          </cell>
          <cell r="K338">
            <v>1.90298799780905</v>
          </cell>
          <cell r="L338">
            <v>1.8969143446437566</v>
          </cell>
          <cell r="M338">
            <v>1.8910017158769801</v>
          </cell>
          <cell r="N338">
            <v>1.8859364452469027</v>
          </cell>
          <cell r="O338">
            <v>1.88490747602468</v>
          </cell>
        </row>
        <row r="339">
          <cell r="A339" t="str">
            <v>TFLGV-BeVELCExt</v>
          </cell>
          <cell r="B339" t="str">
            <v>VAR_fout</v>
          </cell>
          <cell r="C339" t="str">
            <v>TFLGV</v>
          </cell>
          <cell r="D339">
            <v>2.7950468137545748E-2</v>
          </cell>
          <cell r="E339">
            <v>2.4230015693968692E-2</v>
          </cell>
          <cell r="F339">
            <v>1.864902535733845E-2</v>
          </cell>
          <cell r="G339">
            <v>9.3025391090551818E-3</v>
          </cell>
        </row>
        <row r="340">
          <cell r="A340" t="str">
            <v>TFLGV-BeVELCExt</v>
          </cell>
          <cell r="B340" t="str">
            <v>VAR_fin</v>
          </cell>
          <cell r="C340" t="str">
            <v>TELC</v>
          </cell>
          <cell r="D340">
            <v>4.0553600335016877E-2</v>
          </cell>
          <cell r="E340">
            <v>3.4830935089441246E-2</v>
          </cell>
          <cell r="F340">
            <v>2.6441949026590975E-2</v>
          </cell>
          <cell r="G340">
            <v>1.318981878281985E-2</v>
          </cell>
        </row>
        <row r="341">
          <cell r="A341" t="str">
            <v>TFLGV-BeVELCExt</v>
          </cell>
          <cell r="B341" t="str">
            <v>VAR_cap</v>
          </cell>
          <cell r="C341" t="str">
            <v>-</v>
          </cell>
          <cell r="D341">
            <v>1.9499896104368689E-3</v>
          </cell>
          <cell r="E341">
            <v>1.6900000000000001E-3</v>
          </cell>
          <cell r="F341">
            <v>1.2999999999999999E-3</v>
          </cell>
          <cell r="G341">
            <v>6.4999999999999997E-4</v>
          </cell>
        </row>
        <row r="342">
          <cell r="A342" t="str">
            <v>T_C-BAT-ELC-S3</v>
          </cell>
          <cell r="B342" t="str">
            <v>VAR_fout</v>
          </cell>
          <cell r="C342" t="str">
            <v>TPCAR</v>
          </cell>
          <cell r="D342">
            <v>6.1138301992897277E-2</v>
          </cell>
          <cell r="E342">
            <v>0.12605648455887994</v>
          </cell>
          <cell r="F342">
            <v>4.1660271256397996</v>
          </cell>
          <cell r="G342">
            <v>3.6547986116107114</v>
          </cell>
          <cell r="H342">
            <v>3.8457334520919693</v>
          </cell>
          <cell r="I342">
            <v>8.303846028063953</v>
          </cell>
          <cell r="J342">
            <v>8.032406997973256</v>
          </cell>
          <cell r="K342">
            <v>14.235499205801887</v>
          </cell>
          <cell r="L342">
            <v>15.205182029084506</v>
          </cell>
          <cell r="M342">
            <v>16.962013020773938</v>
          </cell>
          <cell r="N342">
            <v>24.149805205970608</v>
          </cell>
          <cell r="O342">
            <v>19.703249846447068</v>
          </cell>
        </row>
        <row r="343">
          <cell r="A343" t="str">
            <v>T_C-BAT-ELC-S3</v>
          </cell>
          <cell r="B343" t="str">
            <v>VAR_fin</v>
          </cell>
          <cell r="C343" t="str">
            <v>T-ELC-car-BatSTGOut_S3</v>
          </cell>
          <cell r="D343">
            <v>4.5712495734065675E-2</v>
          </cell>
          <cell r="E343">
            <v>9.425117029449985E-2</v>
          </cell>
          <cell r="F343">
            <v>3.1148967341444229</v>
          </cell>
          <cell r="G343">
            <v>2.7326562972182806</v>
          </cell>
          <cell r="H343">
            <v>2.8262096461090525</v>
          </cell>
          <cell r="I343">
            <v>5.6760443399406979</v>
          </cell>
          <cell r="J343">
            <v>5.3967700158061307</v>
          </cell>
          <cell r="K343">
            <v>8.9717825025971862</v>
          </cell>
          <cell r="L343">
            <v>9.1004786030790665</v>
          </cell>
          <cell r="M343">
            <v>9.6916915796082801</v>
          </cell>
          <cell r="N343">
            <v>13.289059359834084</v>
          </cell>
          <cell r="O343">
            <v>10.7376560464929</v>
          </cell>
        </row>
        <row r="344">
          <cell r="A344" t="str">
            <v>T_C-BAT-ELC-S3</v>
          </cell>
          <cell r="B344" t="str">
            <v>VAR_ncap</v>
          </cell>
          <cell r="C344" t="str">
            <v>-</v>
          </cell>
          <cell r="D344">
            <v>4.27664077088829E-5</v>
          </cell>
          <cell r="E344">
            <v>2.5329631329013302E-3</v>
          </cell>
          <cell r="F344">
            <v>0.28186205068632803</v>
          </cell>
          <cell r="G344">
            <v>4.3048105186389199E-5</v>
          </cell>
          <cell r="H344">
            <v>9.0811631313892596E-2</v>
          </cell>
          <cell r="I344">
            <v>0.47850465701088502</v>
          </cell>
          <cell r="J344">
            <v>0.111251674110113</v>
          </cell>
          <cell r="K344">
            <v>0.61188561651721096</v>
          </cell>
          <cell r="L344">
            <v>0.42034022170668001</v>
          </cell>
          <cell r="M344">
            <v>0.49493653965448697</v>
          </cell>
          <cell r="N344">
            <v>1.4402577469721101</v>
          </cell>
          <cell r="O344">
            <v>1.3447257999984401E-4</v>
          </cell>
        </row>
        <row r="345">
          <cell r="A345" t="str">
            <v>T_C-BAT-ELC-S3</v>
          </cell>
          <cell r="B345" t="str">
            <v>VAR_cap</v>
          </cell>
          <cell r="C345" t="str">
            <v>-</v>
          </cell>
          <cell r="D345">
            <v>4.2639010520085265E-3</v>
          </cell>
          <cell r="E345">
            <v>8.6695272910633989E-3</v>
          </cell>
          <cell r="F345">
            <v>0.28644357005165899</v>
          </cell>
          <cell r="G345">
            <v>0.2512980508194318</v>
          </cell>
          <cell r="H345">
            <v>0.26442767937210515</v>
          </cell>
          <cell r="I345">
            <v>0.5709538596729804</v>
          </cell>
          <cell r="J345">
            <v>0.55229193762001305</v>
          </cell>
          <cell r="K345">
            <v>0.97880405496227596</v>
          </cell>
          <cell r="L345">
            <v>1.0454748346066545</v>
          </cell>
          <cell r="M345">
            <v>1.29347713226702</v>
          </cell>
          <cell r="N345">
            <v>2.2733599476066497</v>
          </cell>
          <cell r="O345">
            <v>1.9353287592066</v>
          </cell>
        </row>
        <row r="346">
          <cell r="A346" t="str">
            <v>T_C-BAT-ELC-S4</v>
          </cell>
          <cell r="B346" t="str">
            <v>VAR_fout</v>
          </cell>
          <cell r="C346" t="str">
            <v>TPCAR</v>
          </cell>
          <cell r="D346">
            <v>0.19344109097932105</v>
          </cell>
          <cell r="E346">
            <v>1.2595601610979594</v>
          </cell>
          <cell r="F346">
            <v>1.2120049764369121</v>
          </cell>
          <cell r="G346">
            <v>9.3692109327872277</v>
          </cell>
          <cell r="H346">
            <v>17.758120867943614</v>
          </cell>
          <cell r="I346">
            <v>21.402587943058709</v>
          </cell>
          <cell r="J346">
            <v>21.605767354524485</v>
          </cell>
          <cell r="K346">
            <v>22.176526560780566</v>
          </cell>
          <cell r="L346">
            <v>21.275687624795388</v>
          </cell>
          <cell r="M346">
            <v>19.579591860986145</v>
          </cell>
          <cell r="N346">
            <v>12.446638922758027</v>
          </cell>
          <cell r="O346">
            <v>17.009226120008211</v>
          </cell>
        </row>
        <row r="347">
          <cell r="A347" t="str">
            <v>T_C-BAT-ELC-S4</v>
          </cell>
          <cell r="B347" t="str">
            <v>VAR_fin</v>
          </cell>
          <cell r="C347" t="str">
            <v>T-ELC-car-BatSTGOut_S4</v>
          </cell>
          <cell r="D347">
            <v>0.14937848310377105</v>
          </cell>
          <cell r="E347">
            <v>0.97265366572435319</v>
          </cell>
          <cell r="F347">
            <v>0.93593074758724248</v>
          </cell>
          <cell r="G347">
            <v>7.2350631912463639</v>
          </cell>
          <cell r="H347">
            <v>13.325127783468881</v>
          </cell>
          <cell r="I347">
            <v>15.541628339796146</v>
          </cell>
          <cell r="J347">
            <v>14.996064497684543</v>
          </cell>
          <cell r="K347">
            <v>14.630814654524253</v>
          </cell>
          <cell r="L347">
            <v>13.445858563645102</v>
          </cell>
          <cell r="M347">
            <v>11.888246637967043</v>
          </cell>
          <cell r="N347">
            <v>7.4059725763500595</v>
          </cell>
          <cell r="O347">
            <v>9.8201824804670679</v>
          </cell>
        </row>
        <row r="348">
          <cell r="A348" t="str">
            <v>T_C-BAT-ELC-S4</v>
          </cell>
          <cell r="B348" t="str">
            <v>VAR_ncap</v>
          </cell>
          <cell r="C348" t="str">
            <v>-</v>
          </cell>
          <cell r="D348">
            <v>1.36467677147126E-4</v>
          </cell>
          <cell r="E348">
            <v>7.2072234987963599E-2</v>
          </cell>
          <cell r="F348">
            <v>1.49708521591469E-3</v>
          </cell>
          <cell r="G348">
            <v>0.69654101729782703</v>
          </cell>
          <cell r="H348">
            <v>0.856385818727745</v>
          </cell>
          <cell r="I348">
            <v>0.75529923999175497</v>
          </cell>
          <cell r="J348">
            <v>0.83871921313881703</v>
          </cell>
          <cell r="K348">
            <v>1.00632488496551</v>
          </cell>
          <cell r="L348">
            <v>0.97997760653314603</v>
          </cell>
          <cell r="M348">
            <v>0.59972089475109702</v>
          </cell>
          <cell r="N348">
            <v>3.8329786892395197E-2</v>
          </cell>
          <cell r="O348">
            <v>1.2752418783267501</v>
          </cell>
        </row>
        <row r="349">
          <cell r="A349" t="str">
            <v>T_C-BAT-ELC-S4</v>
          </cell>
          <cell r="B349" t="str">
            <v>VAR_cap</v>
          </cell>
          <cell r="C349" t="str">
            <v>-</v>
          </cell>
          <cell r="D349">
            <v>1.5339261787211223E-2</v>
          </cell>
          <cell r="E349">
            <v>9.91808956992348E-2</v>
          </cell>
          <cell r="F349">
            <v>9.5434204104646592E-2</v>
          </cell>
          <cell r="G349">
            <v>0.73774207694508587</v>
          </cell>
          <cell r="H349">
            <v>1.4000461635889185</v>
          </cell>
          <cell r="I349">
            <v>1.7943966843538246</v>
          </cell>
          <cell r="J349">
            <v>1.9491394571345659</v>
          </cell>
          <cell r="K349">
            <v>2.1398512706908899</v>
          </cell>
          <cell r="L349">
            <v>2.3577231598730011</v>
          </cell>
          <cell r="M349">
            <v>2.2016978333032502</v>
          </cell>
          <cell r="N349">
            <v>1.3913680554745347</v>
          </cell>
          <cell r="O349">
            <v>1.9132925599702399</v>
          </cell>
        </row>
        <row r="350">
          <cell r="A350" t="str">
            <v>T_B_c-ICENGA-S1</v>
          </cell>
          <cell r="B350" t="str">
            <v>VAR_fout</v>
          </cell>
          <cell r="C350" t="str">
            <v>CO2_T</v>
          </cell>
          <cell r="E350">
            <v>0.34511435241708799</v>
          </cell>
          <cell r="F350">
            <v>3.9344788564039199E-3</v>
          </cell>
          <cell r="G350">
            <v>0.34421988449634505</v>
          </cell>
          <cell r="J350">
            <v>2.3446869497979498E-3</v>
          </cell>
          <cell r="K350">
            <v>2.4788587276526998E-3</v>
          </cell>
        </row>
        <row r="351">
          <cell r="A351" t="str">
            <v>T_B_c-ICENGA-S1</v>
          </cell>
          <cell r="B351" t="str">
            <v>VAR_fout</v>
          </cell>
          <cell r="C351" t="str">
            <v>TPBSc</v>
          </cell>
          <cell r="E351">
            <v>7.3573925113884552E-4</v>
          </cell>
          <cell r="F351">
            <v>8.5868815273675838E-6</v>
          </cell>
          <cell r="G351">
            <v>8.3978454230892888E-4</v>
          </cell>
          <cell r="J351">
            <v>6.6721832911665045E-6</v>
          </cell>
          <cell r="K351">
            <v>7.0539906341150875E-6</v>
          </cell>
        </row>
        <row r="352">
          <cell r="A352" t="str">
            <v>T_B_c-ICENGA-S1</v>
          </cell>
          <cell r="B352" t="str">
            <v>VAR_fin</v>
          </cell>
          <cell r="C352" t="str">
            <v>TNGA</v>
          </cell>
          <cell r="E352">
            <v>6.1190488017214256E-3</v>
          </cell>
          <cell r="F352">
            <v>6.9760263411417105E-5</v>
          </cell>
          <cell r="G352">
            <v>6.1031894414245577E-3</v>
          </cell>
          <cell r="J352">
            <v>4.157246364889986E-5</v>
          </cell>
          <cell r="K352">
            <v>4.3951395880367069E-5</v>
          </cell>
        </row>
        <row r="353">
          <cell r="A353" t="str">
            <v>T_B_c-ICENGA-S1</v>
          </cell>
          <cell r="B353" t="str">
            <v>VAR_ncap</v>
          </cell>
          <cell r="C353" t="str">
            <v>-</v>
          </cell>
          <cell r="E353">
            <v>2.1428581608818099E-5</v>
          </cell>
          <cell r="F353">
            <v>9.9920409664174295E-8</v>
          </cell>
          <cell r="G353">
            <v>2.3427762522603501E-5</v>
          </cell>
          <cell r="J353">
            <v>1.60432961264985E-7</v>
          </cell>
        </row>
        <row r="354">
          <cell r="A354" t="str">
            <v>T_B_c-ICENGA-S1</v>
          </cell>
          <cell r="B354" t="str">
            <v>VAR_cap</v>
          </cell>
          <cell r="C354" t="str">
            <v>-</v>
          </cell>
          <cell r="E354">
            <v>2.1428581608818099E-5</v>
          </cell>
          <cell r="F354">
            <v>2.1676492454280032E-7</v>
          </cell>
          <cell r="G354">
            <v>2.3631039932513098E-5</v>
          </cell>
          <cell r="H354">
            <v>6.1809437370982873E-9</v>
          </cell>
          <cell r="I354">
            <v>1.1865246868394456E-9</v>
          </cell>
          <cell r="J354">
            <v>1.60432961264985E-7</v>
          </cell>
          <cell r="K354">
            <v>1.60432961264985E-7</v>
          </cell>
        </row>
        <row r="355">
          <cell r="A355" t="str">
            <v>TFLGV-FCLH2O</v>
          </cell>
          <cell r="B355" t="str">
            <v>VAR_fout</v>
          </cell>
          <cell r="C355" t="str">
            <v>TFLGV</v>
          </cell>
          <cell r="E355">
            <v>7.0166224730520328E-6</v>
          </cell>
          <cell r="F355">
            <v>1.0097142655814045E-5</v>
          </cell>
          <cell r="H355">
            <v>8.2465625944577693E-8</v>
          </cell>
          <cell r="I355">
            <v>1.6733664030957969E-7</v>
          </cell>
          <cell r="J355">
            <v>4.0180999839300599E-8</v>
          </cell>
          <cell r="K355">
            <v>8.4486489137390498E-8</v>
          </cell>
          <cell r="N355">
            <v>8.198627081937039E-8</v>
          </cell>
          <cell r="O355">
            <v>1.1339699921346999E-6</v>
          </cell>
        </row>
        <row r="356">
          <cell r="A356" t="str">
            <v>TFLGV-FCLH2O</v>
          </cell>
          <cell r="B356" t="str">
            <v>VAR_fin</v>
          </cell>
          <cell r="C356" t="str">
            <v>TH2O</v>
          </cell>
          <cell r="E356">
            <v>1.5086155024009294E-5</v>
          </cell>
          <cell r="F356">
            <v>2.140488442521913E-5</v>
          </cell>
          <cell r="H356">
            <v>1.4909499409745729E-7</v>
          </cell>
          <cell r="I356">
            <v>2.9618240931891886E-7</v>
          </cell>
          <cell r="J356">
            <v>6.968342237785949E-8</v>
          </cell>
          <cell r="K356">
            <v>1.3969267448328393E-7</v>
          </cell>
          <cell r="N356">
            <v>1.355587332199854E-7</v>
          </cell>
          <cell r="O356">
            <v>1.8749424032461029E-6</v>
          </cell>
        </row>
        <row r="357">
          <cell r="A357" t="str">
            <v>TFLGV-FCLH2O</v>
          </cell>
          <cell r="B357" t="str">
            <v>VAR_ncap</v>
          </cell>
          <cell r="C357" t="str">
            <v>-</v>
          </cell>
          <cell r="E357">
            <v>6.0205991543435605E-7</v>
          </cell>
          <cell r="F357">
            <v>2.6096735792000201E-7</v>
          </cell>
          <cell r="G357">
            <v>3.7156521062714501E-8</v>
          </cell>
          <cell r="H357">
            <v>3.96996681821294E-8</v>
          </cell>
          <cell r="I357">
            <v>4.2467834101953399E-8</v>
          </cell>
          <cell r="J357">
            <v>3.5367146011388201E-8</v>
          </cell>
          <cell r="K357">
            <v>4.0375221115983299E-8</v>
          </cell>
          <cell r="L357">
            <v>3.34746220754314E-8</v>
          </cell>
          <cell r="M357">
            <v>3.24180724341781E-8</v>
          </cell>
          <cell r="N357">
            <v>3.8978732240980802E-8</v>
          </cell>
          <cell r="O357">
            <v>8.4812794921797396E-8</v>
          </cell>
        </row>
        <row r="358">
          <cell r="A358" t="str">
            <v>TFLGV-FCLH2O</v>
          </cell>
          <cell r="B358" t="str">
            <v>VAR_cap</v>
          </cell>
          <cell r="C358" t="str">
            <v>-</v>
          </cell>
          <cell r="E358">
            <v>6.0205991543435605E-7</v>
          </cell>
          <cell r="F358">
            <v>8.6302727335435801E-7</v>
          </cell>
          <cell r="G358">
            <v>1.0098847212097099E-7</v>
          </cell>
          <cell r="H358">
            <v>9.7167018935660015E-8</v>
          </cell>
          <cell r="I358">
            <v>8.9970257929007496E-8</v>
          </cell>
          <cell r="J358">
            <v>9.8419694605493302E-8</v>
          </cell>
          <cell r="K358">
            <v>9.02492619362802E-8</v>
          </cell>
          <cell r="L358">
            <v>8.9758362436912794E-8</v>
          </cell>
          <cell r="M358">
            <v>8.6578688675230701E-8</v>
          </cell>
          <cell r="N358">
            <v>7.73258941175968E-8</v>
          </cell>
          <cell r="O358">
            <v>1.4566927942850601E-7</v>
          </cell>
        </row>
        <row r="359">
          <cell r="A359" t="str">
            <v>T_B_c-ICENGA-S2</v>
          </cell>
          <cell r="B359" t="str">
            <v>VAR_fout</v>
          </cell>
          <cell r="C359" t="str">
            <v>CO2_T</v>
          </cell>
          <cell r="E359">
            <v>3.5154187156658302E-3</v>
          </cell>
          <cell r="F359">
            <v>7.038218406319751E-3</v>
          </cell>
          <cell r="J359">
            <v>7.1752570167362393E-5</v>
          </cell>
          <cell r="K359">
            <v>7.8358890330999895E-5</v>
          </cell>
        </row>
        <row r="360">
          <cell r="A360" t="str">
            <v>T_B_c-ICENGA-S2</v>
          </cell>
          <cell r="B360" t="str">
            <v>VAR_fout</v>
          </cell>
          <cell r="C360" t="str">
            <v>TPBSc</v>
          </cell>
          <cell r="E360">
            <v>5.2979402125393485E-6</v>
          </cell>
          <cell r="F360">
            <v>1.0822731458250076E-5</v>
          </cell>
          <cell r="J360">
            <v>1.4243557082330061E-7</v>
          </cell>
          <cell r="K360">
            <v>1.555497349759485E-7</v>
          </cell>
        </row>
        <row r="361">
          <cell r="A361" t="str">
            <v>T_B_c-ICENGA-S2</v>
          </cell>
          <cell r="B361" t="str">
            <v>VAR_fin</v>
          </cell>
          <cell r="C361" t="str">
            <v>TNGA</v>
          </cell>
          <cell r="E361">
            <v>6.2330119072089151E-5</v>
          </cell>
          <cell r="F361">
            <v>1.2479110649503102E-4</v>
          </cell>
          <cell r="J361">
            <v>1.2722086909106801E-6</v>
          </cell>
          <cell r="K361">
            <v>1.3893420271453871E-6</v>
          </cell>
        </row>
        <row r="362">
          <cell r="A362" t="str">
            <v>T_B_c-ICENGA-S2</v>
          </cell>
          <cell r="B362" t="str">
            <v>VAR_ncap</v>
          </cell>
          <cell r="C362" t="str">
            <v>-</v>
          </cell>
          <cell r="E362">
            <v>1.5336012289952301E-7</v>
          </cell>
          <cell r="F362">
            <v>1.0545959268790099E-7</v>
          </cell>
          <cell r="J362">
            <v>1.5175361573370599E-8</v>
          </cell>
        </row>
        <row r="363">
          <cell r="A363" t="str">
            <v>T_B_c-ICENGA-S2</v>
          </cell>
          <cell r="B363" t="str">
            <v>VAR_cap</v>
          </cell>
          <cell r="C363" t="str">
            <v>-</v>
          </cell>
          <cell r="E363">
            <v>1.5336012289952301E-7</v>
          </cell>
          <cell r="F363">
            <v>2.5881971558742302E-7</v>
          </cell>
          <cell r="G363">
            <v>3.8950151825229717E-9</v>
          </cell>
          <cell r="H363">
            <v>5.4990755691220023E-10</v>
          </cell>
          <cell r="J363">
            <v>1.5175361573370599E-8</v>
          </cell>
          <cell r="K363">
            <v>1.5175361573370599E-8</v>
          </cell>
        </row>
        <row r="364">
          <cell r="A364" t="str">
            <v>T_B_u-ICEDSL-S1</v>
          </cell>
          <cell r="B364" t="str">
            <v>VAR_fout</v>
          </cell>
          <cell r="C364" t="str">
            <v>CO2_T</v>
          </cell>
          <cell r="D364">
            <v>1.909034349950308E-2</v>
          </cell>
          <cell r="E364">
            <v>0.22176412541819965</v>
          </cell>
          <cell r="F364">
            <v>9.4602896941089008E-3</v>
          </cell>
          <cell r="G364">
            <v>3.35444658581172E-3</v>
          </cell>
        </row>
        <row r="365">
          <cell r="A365" t="str">
            <v>T_B_u-ICEDSL-S1</v>
          </cell>
          <cell r="B365" t="str">
            <v>VAR_fout</v>
          </cell>
          <cell r="C365" t="str">
            <v>TPBSu</v>
          </cell>
          <cell r="D365">
            <v>3.2273662666844718E-5</v>
          </cell>
          <cell r="E365">
            <v>3.8747189604850093E-4</v>
          </cell>
          <cell r="F365">
            <v>1.626097209003785E-5</v>
          </cell>
          <cell r="G365">
            <v>5.6709444514319129E-6</v>
          </cell>
        </row>
        <row r="366">
          <cell r="A366" t="str">
            <v>T_B_u-ICEDSL-S1</v>
          </cell>
          <cell r="B366" t="str">
            <v>VAR_fin</v>
          </cell>
          <cell r="C366" t="str">
            <v>TDSL</v>
          </cell>
          <cell r="D366">
            <v>2.6044124828790004E-4</v>
          </cell>
          <cell r="E366">
            <v>3.0254314518171877E-3</v>
          </cell>
          <cell r="F366">
            <v>1.2906261519930298E-4</v>
          </cell>
          <cell r="G366">
            <v>4.5763254922397267E-5</v>
          </cell>
        </row>
        <row r="367">
          <cell r="A367" t="str">
            <v>T_B_u-ICEDSL-S1</v>
          </cell>
          <cell r="B367" t="str">
            <v>VAR_ncap</v>
          </cell>
          <cell r="C367" t="str">
            <v>-</v>
          </cell>
          <cell r="E367">
            <v>6.6230006114648997E-6</v>
          </cell>
          <cell r="F367">
            <v>6.3049008760015797E-8</v>
          </cell>
        </row>
        <row r="368">
          <cell r="A368" t="str">
            <v>T_B_u-ICEDSL-S1</v>
          </cell>
          <cell r="B368" t="str">
            <v>VAR_cap</v>
          </cell>
          <cell r="C368" t="str">
            <v>-</v>
          </cell>
          <cell r="D368">
            <v>7.0464135021097004E-7</v>
          </cell>
          <cell r="E368">
            <v>7.4549274750373324E-6</v>
          </cell>
          <cell r="F368">
            <v>4.9543720321528265E-7</v>
          </cell>
          <cell r="G368">
            <v>1.2322846956199173E-7</v>
          </cell>
          <cell r="H368">
            <v>2.1279682077939711E-10</v>
          </cell>
        </row>
        <row r="369">
          <cell r="A369" t="str">
            <v>T_B_c-ICENGA-S3</v>
          </cell>
          <cell r="B369" t="str">
            <v>VAR_fout</v>
          </cell>
          <cell r="C369" t="str">
            <v>CO2_T</v>
          </cell>
          <cell r="E369">
            <v>5.69695779166311E-3</v>
          </cell>
          <cell r="F369">
            <v>4.8651259781000489</v>
          </cell>
        </row>
        <row r="370">
          <cell r="A370" t="str">
            <v>T_B_c-ICENGA-S3</v>
          </cell>
          <cell r="B370" t="str">
            <v>VAR_fout</v>
          </cell>
          <cell r="C370" t="str">
            <v>TPBSc</v>
          </cell>
          <cell r="E370">
            <v>5.6991934901462905E-6</v>
          </cell>
          <cell r="F370">
            <v>5.1197895872379324E-3</v>
          </cell>
        </row>
        <row r="371">
          <cell r="A371" t="str">
            <v>T_B_c-ICENGA-S3</v>
          </cell>
          <cell r="B371" t="str">
            <v>VAR_fin</v>
          </cell>
          <cell r="C371" t="str">
            <v>TNGA</v>
          </cell>
          <cell r="E371">
            <v>1.0100988992310481E-4</v>
          </cell>
          <cell r="F371">
            <v>8.6261098902483235E-2</v>
          </cell>
        </row>
        <row r="372">
          <cell r="A372" t="str">
            <v>T_B_c-ICENGA-S3</v>
          </cell>
          <cell r="B372" t="str">
            <v>VAR_ncap</v>
          </cell>
          <cell r="C372" t="str">
            <v>-</v>
          </cell>
          <cell r="E372">
            <v>1.6854447175524501E-7</v>
          </cell>
          <cell r="F372">
            <v>1.11098099691076E-4</v>
          </cell>
        </row>
        <row r="373">
          <cell r="A373" t="str">
            <v>T_B_c-ICENGA-S3</v>
          </cell>
          <cell r="B373" t="str">
            <v>VAR_cap</v>
          </cell>
          <cell r="C373" t="str">
            <v>-</v>
          </cell>
          <cell r="E373">
            <v>1.6854447175524501E-7</v>
          </cell>
          <cell r="F373">
            <v>1.11266644162832E-4</v>
          </cell>
          <cell r="G373">
            <v>1.4572203260011058E-9</v>
          </cell>
        </row>
        <row r="374">
          <cell r="A374" t="str">
            <v>T_B_u-ICEDSL-S2</v>
          </cell>
          <cell r="B374" t="str">
            <v>VAR_fout</v>
          </cell>
          <cell r="C374" t="str">
            <v>CO2_T</v>
          </cell>
          <cell r="D374">
            <v>8.1250728503125984</v>
          </cell>
          <cell r="E374">
            <v>9.9152558907725492</v>
          </cell>
          <cell r="F374">
            <v>5.6828678586886248E-3</v>
          </cell>
        </row>
        <row r="375">
          <cell r="A375" t="str">
            <v>T_B_u-ICEDSL-S2</v>
          </cell>
          <cell r="B375" t="str">
            <v>VAR_fout</v>
          </cell>
          <cell r="C375" t="str">
            <v>TPBSu</v>
          </cell>
          <cell r="D375">
            <v>9.6953121902793264E-3</v>
          </cell>
          <cell r="E375">
            <v>1.1873101031549652E-2</v>
          </cell>
          <cell r="F375">
            <v>6.8996909958340325E-6</v>
          </cell>
        </row>
        <row r="376">
          <cell r="A376" t="str">
            <v>T_B_u-ICEDSL-S2</v>
          </cell>
          <cell r="B376" t="str">
            <v>VAR_fin</v>
          </cell>
          <cell r="C376" t="str">
            <v>TDSL</v>
          </cell>
          <cell r="D376">
            <v>0.11084683288284584</v>
          </cell>
          <cell r="E376">
            <v>0.13526952102008927</v>
          </cell>
          <cell r="F376">
            <v>7.7528893024401464E-5</v>
          </cell>
        </row>
        <row r="377">
          <cell r="A377" t="str">
            <v>T_B_u-ICEDSL-S2</v>
          </cell>
          <cell r="B377" t="str">
            <v>VAR_ncap</v>
          </cell>
          <cell r="C377" t="str">
            <v>-</v>
          </cell>
          <cell r="E377">
            <v>6.0965631530647199E-6</v>
          </cell>
          <cell r="F377">
            <v>2.9221310843766798E-8</v>
          </cell>
        </row>
        <row r="378">
          <cell r="A378" t="str">
            <v>T_B_u-ICEDSL-S2</v>
          </cell>
          <cell r="B378" t="str">
            <v>VAR_cap</v>
          </cell>
          <cell r="C378" t="str">
            <v>-</v>
          </cell>
          <cell r="D378">
            <v>1.846003410404417E-4</v>
          </cell>
          <cell r="E378">
            <v>2.2404949255394122E-4</v>
          </cell>
          <cell r="F378">
            <v>2.6215908531648574E-7</v>
          </cell>
          <cell r="G378">
            <v>3.1258069497575383E-9</v>
          </cell>
          <cell r="H378">
            <v>1.6681372942539993E-9</v>
          </cell>
        </row>
        <row r="379">
          <cell r="A379" t="str">
            <v>T_B_c-ICENGA-S4</v>
          </cell>
          <cell r="B379" t="str">
            <v>VAR_fout</v>
          </cell>
          <cell r="C379" t="str">
            <v>CO2_T</v>
          </cell>
          <cell r="F379">
            <v>1.1900216848548991E-4</v>
          </cell>
        </row>
        <row r="380">
          <cell r="A380" t="str">
            <v>T_B_c-ICENGA-S4</v>
          </cell>
          <cell r="B380" t="str">
            <v>VAR_fout</v>
          </cell>
          <cell r="C380" t="str">
            <v>TPBSc</v>
          </cell>
          <cell r="F380">
            <v>8.1530594918066494E-8</v>
          </cell>
        </row>
        <row r="381">
          <cell r="A381" t="str">
            <v>T_B_c-ICENGA-S4</v>
          </cell>
          <cell r="B381" t="str">
            <v>VAR_fin</v>
          </cell>
          <cell r="C381" t="str">
            <v>TNGA</v>
          </cell>
          <cell r="F381">
            <v>2.1099675263384751E-6</v>
          </cell>
        </row>
        <row r="382">
          <cell r="A382" t="str">
            <v>T_B_c-ICENGA-S4</v>
          </cell>
          <cell r="B382" t="str">
            <v>VAR_ncap</v>
          </cell>
          <cell r="C382" t="str">
            <v>-</v>
          </cell>
          <cell r="E382">
            <v>1.18032297021785E-8</v>
          </cell>
          <cell r="F382">
            <v>1.14186352351846E-8</v>
          </cell>
        </row>
        <row r="383">
          <cell r="A383" t="str">
            <v>T_B_c-ICENGA-S4</v>
          </cell>
          <cell r="B383" t="str">
            <v>VAR_cap</v>
          </cell>
          <cell r="C383" t="str">
            <v>-</v>
          </cell>
          <cell r="E383">
            <v>1.18032297021785E-8</v>
          </cell>
          <cell r="F383">
            <v>2.3221864937363099E-8</v>
          </cell>
          <cell r="G383">
            <v>4.2365846078478695E-9</v>
          </cell>
        </row>
        <row r="384">
          <cell r="A384" t="str">
            <v>T_B_u-ICEDSL-S3</v>
          </cell>
          <cell r="B384" t="str">
            <v>VAR_fout</v>
          </cell>
          <cell r="C384" t="str">
            <v>CO2_T</v>
          </cell>
          <cell r="D384">
            <v>44.515805969468452</v>
          </cell>
          <cell r="E384">
            <v>65.910179634883036</v>
          </cell>
          <cell r="F384">
            <v>6.5048726816481607E-3</v>
          </cell>
        </row>
        <row r="385">
          <cell r="A385" t="str">
            <v>T_B_u-ICEDSL-S3</v>
          </cell>
          <cell r="B385" t="str">
            <v>VAR_fout</v>
          </cell>
          <cell r="C385" t="str">
            <v>TPBSu</v>
          </cell>
          <cell r="D385">
            <v>3.5193314377509964E-2</v>
          </cell>
          <cell r="E385">
            <v>5.2302368565780855E-2</v>
          </cell>
          <cell r="F385">
            <v>5.2196514874934323E-6</v>
          </cell>
        </row>
        <row r="386">
          <cell r="A386" t="str">
            <v>T_B_u-ICEDSL-S3</v>
          </cell>
          <cell r="B386" t="str">
            <v>VAR_fin</v>
          </cell>
          <cell r="C386" t="str">
            <v>TDSL</v>
          </cell>
          <cell r="D386">
            <v>0.60730976765987099</v>
          </cell>
          <cell r="E386">
            <v>0.8991838967923983</v>
          </cell>
          <cell r="F386">
            <v>8.8743147089333674E-5</v>
          </cell>
        </row>
        <row r="387">
          <cell r="A387" t="str">
            <v>T_B_u-ICEDSL-S3</v>
          </cell>
          <cell r="B387" t="str">
            <v>VAR_ncap</v>
          </cell>
          <cell r="C387" t="str">
            <v>-</v>
          </cell>
          <cell r="E387">
            <v>3.3797171033345102E-5</v>
          </cell>
          <cell r="F387">
            <v>1.9298144211111998E-8</v>
          </cell>
        </row>
        <row r="388">
          <cell r="A388" t="str">
            <v>T_B_u-ICEDSL-S3</v>
          </cell>
          <cell r="B388" t="str">
            <v>VAR_cap</v>
          </cell>
          <cell r="C388" t="str">
            <v>-</v>
          </cell>
          <cell r="D388">
            <v>8.0681434599156102E-4</v>
          </cell>
          <cell r="E388">
            <v>9.8635342982378109E-4</v>
          </cell>
          <cell r="F388">
            <v>2.1529375683420303E-7</v>
          </cell>
          <cell r="G388">
            <v>-1.1884963190466821E-10</v>
          </cell>
        </row>
        <row r="389">
          <cell r="A389" t="str">
            <v>T_B_u-ICEDSL-S4</v>
          </cell>
          <cell r="B389" t="str">
            <v>VAR_fout</v>
          </cell>
          <cell r="C389" t="str">
            <v>CO2_T</v>
          </cell>
          <cell r="D389">
            <v>0.2129921296816556</v>
          </cell>
          <cell r="E389">
            <v>1.3042225935288049E-3</v>
          </cell>
        </row>
        <row r="390">
          <cell r="A390" t="str">
            <v>T_B_u-ICEDSL-S4</v>
          </cell>
          <cell r="B390" t="str">
            <v>VAR_fout</v>
          </cell>
          <cell r="C390" t="str">
            <v>TPBSu</v>
          </cell>
          <cell r="D390">
            <v>1.1229735846550373E-4</v>
          </cell>
          <cell r="E390">
            <v>6.9010412941247721E-7</v>
          </cell>
        </row>
        <row r="391">
          <cell r="A391" t="str">
            <v>T_B_u-ICEDSL-S4</v>
          </cell>
          <cell r="B391" t="str">
            <v>VAR_fin</v>
          </cell>
          <cell r="C391" t="str">
            <v>TDSL</v>
          </cell>
          <cell r="D391">
            <v>2.9057589315369171E-3</v>
          </cell>
          <cell r="E391">
            <v>1.7792941248687649E-5</v>
          </cell>
        </row>
        <row r="392">
          <cell r="A392" t="str">
            <v>T_B_u-ICEDSL-S4</v>
          </cell>
          <cell r="B392" t="str">
            <v>VAR_cap</v>
          </cell>
          <cell r="C392" t="str">
            <v>-</v>
          </cell>
          <cell r="D392">
            <v>2.740230108181199E-6</v>
          </cell>
          <cell r="E392">
            <v>7.7515500508598819E-8</v>
          </cell>
          <cell r="F392">
            <v>1.0721516078720145E-8</v>
          </cell>
          <cell r="G392">
            <v>5.8156917990598281E-10</v>
          </cell>
        </row>
        <row r="393">
          <cell r="A393" t="str">
            <v>D-TBDS1intl</v>
          </cell>
          <cell r="B393" t="str">
            <v>VAR_fout</v>
          </cell>
          <cell r="C393" t="str">
            <v>TKERintl_SAF</v>
          </cell>
          <cell r="G393">
            <v>5.3031290294556301</v>
          </cell>
          <cell r="H393">
            <v>18.5224821575625</v>
          </cell>
          <cell r="I393">
            <v>38.626175333802003</v>
          </cell>
          <cell r="J393">
            <v>68.679006895979697</v>
          </cell>
          <cell r="K393">
            <v>93.873178177915094</v>
          </cell>
          <cell r="L393">
            <v>93.873179417326298</v>
          </cell>
          <cell r="M393">
            <v>94.9289325173294</v>
          </cell>
          <cell r="N393">
            <v>96.637237157674207</v>
          </cell>
          <cell r="O393">
            <v>98.328895341325804</v>
          </cell>
        </row>
        <row r="394">
          <cell r="A394" t="str">
            <v>D-TBDS1intl</v>
          </cell>
          <cell r="B394" t="str">
            <v>VAR_fin</v>
          </cell>
          <cell r="C394" t="str">
            <v>BDS1</v>
          </cell>
          <cell r="G394">
            <v>5.3031290294556301</v>
          </cell>
          <cell r="H394">
            <v>18.5224821575625</v>
          </cell>
          <cell r="I394">
            <v>38.626175333802003</v>
          </cell>
          <cell r="J394">
            <v>68.679006895979697</v>
          </cell>
          <cell r="K394">
            <v>93.873178177915094</v>
          </cell>
          <cell r="L394">
            <v>93.873179417326298</v>
          </cell>
          <cell r="M394">
            <v>94.9289325173294</v>
          </cell>
          <cell r="N394">
            <v>96.637237157674207</v>
          </cell>
          <cell r="O394">
            <v>98.328895341325804</v>
          </cell>
        </row>
        <row r="395">
          <cell r="A395" t="str">
            <v>T_B_c-ICENGAEXT</v>
          </cell>
          <cell r="B395" t="str">
            <v>VAR_fout</v>
          </cell>
          <cell r="C395" t="str">
            <v>CO2_T</v>
          </cell>
          <cell r="D395">
            <v>7.7575311883216602E-3</v>
          </cell>
          <cell r="E395">
            <v>7.7421171341746997E-3</v>
          </cell>
          <cell r="F395">
            <v>4.4445198295720798E-4</v>
          </cell>
        </row>
        <row r="396">
          <cell r="A396" t="str">
            <v>T_B_c-ICENGAEXT</v>
          </cell>
          <cell r="B396" t="str">
            <v>VAR_fout</v>
          </cell>
          <cell r="C396" t="str">
            <v>TPBSc</v>
          </cell>
          <cell r="D396">
            <v>1.3686058786978319E-3</v>
          </cell>
          <cell r="E396">
            <v>1.0949876136905957E-3</v>
          </cell>
          <cell r="F396">
            <v>3.9532740038855141E-5</v>
          </cell>
        </row>
        <row r="397">
          <cell r="A397" t="str">
            <v>T_B_c-ICENGAEXT</v>
          </cell>
          <cell r="B397" t="str">
            <v>VAR_fin</v>
          </cell>
          <cell r="C397" t="str">
            <v>TNGA</v>
          </cell>
          <cell r="D397">
            <v>1.3754487922556136E-4</v>
          </cell>
          <cell r="E397">
            <v>1.3727158039316837E-4</v>
          </cell>
          <cell r="F397">
            <v>7.8803543077519276E-6</v>
          </cell>
        </row>
        <row r="398">
          <cell r="A398" t="str">
            <v>T_B_c-ICENGAEXT</v>
          </cell>
          <cell r="B398" t="str">
            <v>VAR_cap</v>
          </cell>
          <cell r="C398" t="str">
            <v>-</v>
          </cell>
          <cell r="D398">
            <v>2.97227375875151E-5</v>
          </cell>
          <cell r="E398">
            <v>2.3778234086242301E-5</v>
          </cell>
          <cell r="F398">
            <v>8.444085874434004E-7</v>
          </cell>
        </row>
        <row r="399">
          <cell r="A399" t="str">
            <v>T_B_u-ICEDSLEXT</v>
          </cell>
          <cell r="B399" t="str">
            <v>VAR_fout</v>
          </cell>
          <cell r="C399" t="str">
            <v>CO2_T</v>
          </cell>
          <cell r="D399">
            <v>1.2710285960610901</v>
          </cell>
          <cell r="E399">
            <v>1.2694182327533601</v>
          </cell>
          <cell r="F399">
            <v>1.26445268863782</v>
          </cell>
        </row>
        <row r="400">
          <cell r="A400" t="str">
            <v>T_B_u-ICEDSLEXT</v>
          </cell>
          <cell r="B400" t="str">
            <v>VAR_fout</v>
          </cell>
          <cell r="C400" t="str">
            <v>TPBSu</v>
          </cell>
          <cell r="D400">
            <v>0.242218180598474</v>
          </cell>
          <cell r="E400">
            <v>0.19378278126790391</v>
          </cell>
          <cell r="F400">
            <v>0.12111438948425424</v>
          </cell>
        </row>
        <row r="401">
          <cell r="A401" t="str">
            <v>T_B_u-ICEDSLEXT</v>
          </cell>
          <cell r="B401" t="str">
            <v>VAR_fin</v>
          </cell>
          <cell r="C401" t="str">
            <v>TDSL</v>
          </cell>
          <cell r="D401">
            <v>1.7340089987190836E-2</v>
          </cell>
          <cell r="E401">
            <v>1.7318120501410048E-2</v>
          </cell>
          <cell r="F401">
            <v>1.7250377744035695E-2</v>
          </cell>
        </row>
        <row r="402">
          <cell r="A402" t="str">
            <v>T_B_u-ICEDSLEXT</v>
          </cell>
          <cell r="B402" t="str">
            <v>VAR_cap</v>
          </cell>
          <cell r="C402" t="str">
            <v>-</v>
          </cell>
          <cell r="D402">
            <v>4.5678348034322363E-3</v>
          </cell>
          <cell r="E402">
            <v>3.6542689740420198E-3</v>
          </cell>
          <cell r="F402">
            <v>2.2839181087762699E-3</v>
          </cell>
        </row>
        <row r="403">
          <cell r="A403" t="str">
            <v>D-T-ELC-LGV</v>
          </cell>
          <cell r="B403" t="str">
            <v>VAR_fout</v>
          </cell>
          <cell r="C403" t="str">
            <v>T-ELC-LGV_BatSTGin</v>
          </cell>
          <cell r="D403">
            <v>3.5558870019040366E-2</v>
          </cell>
          <cell r="E403">
            <v>0.20021656810460481</v>
          </cell>
          <cell r="F403">
            <v>3.845441164783773</v>
          </cell>
          <cell r="G403">
            <v>3.8890563558647315</v>
          </cell>
          <cell r="H403">
            <v>6.3497345185604974</v>
          </cell>
          <cell r="I403">
            <v>7.3597047836731893</v>
          </cell>
          <cell r="J403">
            <v>7.6666715898258557</v>
          </cell>
          <cell r="K403">
            <v>7.9738036767104692</v>
          </cell>
          <cell r="L403">
            <v>8.3469722507402668</v>
          </cell>
          <cell r="M403">
            <v>8.8716158690294371</v>
          </cell>
          <cell r="N403">
            <v>9.4537479513809863</v>
          </cell>
          <cell r="O403">
            <v>10.094130366009534</v>
          </cell>
        </row>
        <row r="404">
          <cell r="A404" t="str">
            <v>D-T-ELC-LGV</v>
          </cell>
          <cell r="B404" t="str">
            <v>VAR_fin</v>
          </cell>
          <cell r="C404" t="str">
            <v>TELC</v>
          </cell>
          <cell r="D404">
            <v>3.5558870019040366E-2</v>
          </cell>
          <cell r="E404">
            <v>0.20021656810460481</v>
          </cell>
          <cell r="F404">
            <v>3.845441164783773</v>
          </cell>
          <cell r="G404">
            <v>3.8890563558647315</v>
          </cell>
          <cell r="H404">
            <v>6.3497345185604974</v>
          </cell>
          <cell r="I404">
            <v>7.3597047836731893</v>
          </cell>
          <cell r="J404">
            <v>7.6666715898258557</v>
          </cell>
          <cell r="K404">
            <v>7.9738036767104692</v>
          </cell>
          <cell r="L404">
            <v>8.3469722507402668</v>
          </cell>
          <cell r="M404">
            <v>8.8716158690294371</v>
          </cell>
          <cell r="N404">
            <v>9.4537479513809863</v>
          </cell>
          <cell r="O404">
            <v>10.094130366009534</v>
          </cell>
        </row>
        <row r="405">
          <cell r="A405" t="str">
            <v>D-T-ELC-LGV</v>
          </cell>
          <cell r="B405" t="str">
            <v>VAR_ncap</v>
          </cell>
          <cell r="C405" t="str">
            <v>-</v>
          </cell>
          <cell r="D405">
            <v>3.7598505596011999E-3</v>
          </cell>
          <cell r="E405">
            <v>1.7403320466514698E-2</v>
          </cell>
          <cell r="F405">
            <v>0.38529731321330501</v>
          </cell>
          <cell r="G405">
            <v>7.9246732977825106E-3</v>
          </cell>
          <cell r="H405">
            <v>0.46583320413871299</v>
          </cell>
          <cell r="I405">
            <v>0.31041829381658098</v>
          </cell>
          <cell r="J405">
            <v>0.25840389034121503</v>
          </cell>
          <cell r="K405">
            <v>0.47838367518297997</v>
          </cell>
          <cell r="L405">
            <v>0.28765262449357498</v>
          </cell>
          <cell r="M405">
            <v>0.40497419314976202</v>
          </cell>
          <cell r="N405">
            <v>0.54333088279743802</v>
          </cell>
          <cell r="O405">
            <v>0.25031000211562499</v>
          </cell>
        </row>
        <row r="406">
          <cell r="A406" t="str">
            <v>D-T-ELC-LGV</v>
          </cell>
          <cell r="B406" t="str">
            <v>VAR_cap</v>
          </cell>
          <cell r="C406" t="str">
            <v>-</v>
          </cell>
          <cell r="D406">
            <v>3.7598505596011999E-3</v>
          </cell>
          <cell r="E406">
            <v>2.1163171026115899E-2</v>
          </cell>
          <cell r="F406">
            <v>0.40646048423942099</v>
          </cell>
          <cell r="G406">
            <v>0.41107051703214897</v>
          </cell>
          <cell r="H406">
            <v>0.67116256657155404</v>
          </cell>
          <cell r="I406">
            <v>0.77791565508141702</v>
          </cell>
          <cell r="J406">
            <v>0.81036182283104996</v>
          </cell>
          <cell r="K406">
            <v>0.84282559714000904</v>
          </cell>
          <cell r="L406">
            <v>0.88226912381455902</v>
          </cell>
          <cell r="M406">
            <v>0.93772372709025797</v>
          </cell>
          <cell r="N406">
            <v>0.99925466202859603</v>
          </cell>
          <cell r="O406">
            <v>1.0669429169735001</v>
          </cell>
        </row>
        <row r="407">
          <cell r="A407" t="str">
            <v>T_C-HYBGSLEXT</v>
          </cell>
          <cell r="B407" t="str">
            <v>VAR_fout</v>
          </cell>
          <cell r="C407" t="str">
            <v>CO2_T</v>
          </cell>
          <cell r="D407">
            <v>92.549147880956696</v>
          </cell>
          <cell r="E407">
            <v>91.7244889273409</v>
          </cell>
          <cell r="F407">
            <v>57.644457065908597</v>
          </cell>
          <cell r="G407">
            <v>32.395483472869699</v>
          </cell>
        </row>
        <row r="408">
          <cell r="A408" t="str">
            <v>T_C-HYBGSLEXT</v>
          </cell>
          <cell r="B408" t="str">
            <v>VAR_fout</v>
          </cell>
          <cell r="C408" t="str">
            <v>TPCAR</v>
          </cell>
          <cell r="D408">
            <v>0.61924578031851107</v>
          </cell>
          <cell r="E408">
            <v>0.62769405455165017</v>
          </cell>
          <cell r="F408">
            <v>0.40764121476412707</v>
          </cell>
          <cell r="G408">
            <v>0.24142082427195405</v>
          </cell>
        </row>
        <row r="409">
          <cell r="A409" t="str">
            <v>T_C-HYBGSLEXT</v>
          </cell>
          <cell r="B409" t="str">
            <v>VAR_fin</v>
          </cell>
          <cell r="C409" t="str">
            <v>TGSL</v>
          </cell>
          <cell r="D409">
            <v>1.2540534943219057</v>
          </cell>
          <cell r="E409">
            <v>1.2428792537580069</v>
          </cell>
          <cell r="F409">
            <v>0.78109020414510288</v>
          </cell>
          <cell r="G409">
            <v>0.43896319068929146</v>
          </cell>
        </row>
        <row r="410">
          <cell r="A410" t="str">
            <v>T_C-HYBGSLEXT</v>
          </cell>
          <cell r="B410" t="str">
            <v>VAR_cap</v>
          </cell>
          <cell r="C410" t="str">
            <v>-</v>
          </cell>
          <cell r="D410">
            <v>6.5793985470779873E-2</v>
          </cell>
          <cell r="E410">
            <v>5.7063066666666697E-2</v>
          </cell>
          <cell r="F410">
            <v>3.7058257541740171E-2</v>
          </cell>
          <cell r="G410">
            <v>2.1947333333333301E-2</v>
          </cell>
        </row>
        <row r="411">
          <cell r="A411" t="str">
            <v>TPAVDKEREXT</v>
          </cell>
          <cell r="B411" t="str">
            <v>VAR_fout</v>
          </cell>
          <cell r="C411" t="str">
            <v>CO2_T</v>
          </cell>
          <cell r="D411">
            <v>79.576349423418094</v>
          </cell>
          <cell r="E411">
            <v>100.796237247683</v>
          </cell>
          <cell r="F411">
            <v>132.626068984081</v>
          </cell>
          <cell r="G411">
            <v>185.675788544743</v>
          </cell>
          <cell r="H411">
            <v>170.02894982493601</v>
          </cell>
          <cell r="I411">
            <v>154.38211110512901</v>
          </cell>
          <cell r="J411">
            <v>138.735272385321</v>
          </cell>
          <cell r="K411">
            <v>123.088433665514</v>
          </cell>
          <cell r="L411">
            <v>109.90751284479499</v>
          </cell>
          <cell r="M411">
            <v>98.138070491291401</v>
          </cell>
          <cell r="N411">
            <v>87.628958480337403</v>
          </cell>
          <cell r="O411">
            <v>78.245214379164594</v>
          </cell>
        </row>
        <row r="412">
          <cell r="A412" t="str">
            <v>TPAVDKEREXT</v>
          </cell>
          <cell r="B412" t="str">
            <v>VAR_fout</v>
          </cell>
          <cell r="C412" t="str">
            <v>TPAVD</v>
          </cell>
          <cell r="D412">
            <v>1.0930817228491501</v>
          </cell>
          <cell r="E412">
            <v>1.3845636984571901</v>
          </cell>
          <cell r="F412">
            <v>1.82178666186924</v>
          </cell>
          <cell r="G412">
            <v>2.5504916008893299</v>
          </cell>
          <cell r="H412">
            <v>2.33556249759528</v>
          </cell>
          <cell r="I412">
            <v>2.1206333943012199</v>
          </cell>
          <cell r="J412">
            <v>1.90570429100716</v>
          </cell>
          <cell r="K412">
            <v>1.6907751877131001</v>
          </cell>
          <cell r="L412">
            <v>1.5097185830329001</v>
          </cell>
          <cell r="M412">
            <v>1.34805041883642</v>
          </cell>
          <cell r="N412">
            <v>1.2036944846200199</v>
          </cell>
          <cell r="O412">
            <v>1.0747969008127001</v>
          </cell>
        </row>
        <row r="413">
          <cell r="A413" t="str">
            <v>TPAVDKEREXT</v>
          </cell>
          <cell r="B413" t="str">
            <v>VAR_fin</v>
          </cell>
          <cell r="C413" t="str">
            <v>TKER</v>
          </cell>
          <cell r="D413">
            <v>1.0930817228491501</v>
          </cell>
          <cell r="E413">
            <v>1.3845636984571901</v>
          </cell>
          <cell r="F413">
            <v>1.82178666186924</v>
          </cell>
          <cell r="G413">
            <v>2.5504916008893299</v>
          </cell>
          <cell r="H413">
            <v>2.33556249759528</v>
          </cell>
          <cell r="I413">
            <v>2.1206333943012199</v>
          </cell>
          <cell r="J413">
            <v>1.90570429100716</v>
          </cell>
          <cell r="K413">
            <v>1.6907751877131001</v>
          </cell>
          <cell r="L413">
            <v>1.5097185830329001</v>
          </cell>
          <cell r="M413">
            <v>1.34805041883642</v>
          </cell>
          <cell r="N413">
            <v>1.2036944846200199</v>
          </cell>
          <cell r="O413">
            <v>1.0747969008127001</v>
          </cell>
        </row>
        <row r="414">
          <cell r="A414" t="str">
            <v>TPAVDKEREXT</v>
          </cell>
          <cell r="B414" t="str">
            <v>VAR_ncap</v>
          </cell>
          <cell r="C414" t="str">
            <v>-</v>
          </cell>
          <cell r="D414">
            <v>1.77445825538404</v>
          </cell>
          <cell r="E414">
            <v>5.1988857702715503</v>
          </cell>
          <cell r="F414">
            <v>3.0460605571552302</v>
          </cell>
          <cell r="G414">
            <v>1.87223154871845</v>
          </cell>
          <cell r="H414">
            <v>2.0381943214576399</v>
          </cell>
          <cell r="I414">
            <v>1.6865102620553201</v>
          </cell>
          <cell r="J414">
            <v>0.94642598753861196</v>
          </cell>
          <cell r="K414">
            <v>1.07993418187288</v>
          </cell>
          <cell r="L414">
            <v>1.02174859360662</v>
          </cell>
          <cell r="M414">
            <v>1.5057280365888699</v>
          </cell>
          <cell r="N414">
            <v>1.2671765231113501</v>
          </cell>
          <cell r="O414">
            <v>0.94877359119748095</v>
          </cell>
        </row>
        <row r="415">
          <cell r="A415" t="str">
            <v>TPAVDKEREXT</v>
          </cell>
          <cell r="B415" t="str">
            <v>VAR_cap</v>
          </cell>
          <cell r="C415" t="str">
            <v>-</v>
          </cell>
          <cell r="D415">
            <v>2.8675399782331903</v>
          </cell>
          <cell r="E415">
            <v>8.0664257485047397</v>
          </cell>
          <cell r="F415">
            <v>8.7398502404644596</v>
          </cell>
          <cell r="G415">
            <v>7.5853241074915587</v>
          </cell>
          <cell r="H415">
            <v>6.9514018446659307</v>
          </cell>
          <cell r="I415">
            <v>5.3049717192821024</v>
          </cell>
          <cell r="J415">
            <v>3.0592625135312002</v>
          </cell>
          <cell r="K415">
            <v>2.8527839546247802</v>
          </cell>
          <cell r="L415">
            <v>2.4005480624566897</v>
          </cell>
          <cell r="M415">
            <v>2.8394112569118399</v>
          </cell>
          <cell r="N415">
            <v>2.7802636229928406</v>
          </cell>
          <cell r="O415">
            <v>2.1596747452942497</v>
          </cell>
        </row>
        <row r="416">
          <cell r="A416" t="str">
            <v>T_C-ICE-GSL-S1</v>
          </cell>
          <cell r="B416" t="str">
            <v>VAR_fout</v>
          </cell>
          <cell r="C416" t="str">
            <v>CO2_T</v>
          </cell>
          <cell r="D416">
            <v>35.177287970063873</v>
          </cell>
          <cell r="E416">
            <v>74.334743338049094</v>
          </cell>
          <cell r="F416">
            <v>144.86030560891476</v>
          </cell>
          <cell r="G416">
            <v>84.416487408336479</v>
          </cell>
          <cell r="H416">
            <v>39.409017465699591</v>
          </cell>
          <cell r="I416">
            <v>5.1600678429093909</v>
          </cell>
        </row>
        <row r="417">
          <cell r="A417" t="str">
            <v>T_C-ICE-GSL-S1</v>
          </cell>
          <cell r="B417" t="str">
            <v>VAR_fout</v>
          </cell>
          <cell r="C417" t="str">
            <v>TPCAR</v>
          </cell>
          <cell r="D417">
            <v>0.32776342639272549</v>
          </cell>
          <cell r="E417">
            <v>0.65140825404966718</v>
          </cell>
          <cell r="F417">
            <v>1.2234680922284311</v>
          </cell>
          <cell r="G417">
            <v>0.71293115223933079</v>
          </cell>
          <cell r="H417">
            <v>0.32111120188707998</v>
          </cell>
          <cell r="I417">
            <v>4.1881516858573956E-2</v>
          </cell>
        </row>
        <row r="418">
          <cell r="A418" t="str">
            <v>T_C-ICE-GSL-S1</v>
          </cell>
          <cell r="B418" t="str">
            <v>VAR_fin</v>
          </cell>
          <cell r="C418" t="str">
            <v>TGSL</v>
          </cell>
          <cell r="D418">
            <v>0.47665701856455156</v>
          </cell>
          <cell r="E418">
            <v>1.0072458446890131</v>
          </cell>
          <cell r="F418">
            <v>1.9628767697684935</v>
          </cell>
          <cell r="G418">
            <v>1.1438548429313899</v>
          </cell>
          <cell r="H418">
            <v>0.53399752663549593</v>
          </cell>
          <cell r="I418">
            <v>6.9919618467606859E-2</v>
          </cell>
        </row>
        <row r="419">
          <cell r="A419" t="str">
            <v>T_C-ICE-GSL-S1</v>
          </cell>
          <cell r="B419" t="str">
            <v>VAR_ncap</v>
          </cell>
          <cell r="C419" t="str">
            <v>-</v>
          </cell>
          <cell r="E419">
            <v>3.0240295032593598E-2</v>
          </cell>
          <cell r="F419">
            <v>6.4143384355015903E-2</v>
          </cell>
          <cell r="G419">
            <v>3.4387503348779E-5</v>
          </cell>
        </row>
        <row r="420">
          <cell r="A420" t="str">
            <v>T_C-ICE-GSL-S1</v>
          </cell>
          <cell r="B420" t="str">
            <v>VAR_cap</v>
          </cell>
          <cell r="C420" t="str">
            <v>-</v>
          </cell>
          <cell r="D420">
            <v>3.6542743250196179E-2</v>
          </cell>
          <cell r="E420">
            <v>6.9595008173855596E-2</v>
          </cell>
          <cell r="F420">
            <v>0.13071243625278278</v>
          </cell>
          <cell r="G420">
            <v>0.108343950281737</v>
          </cell>
          <cell r="H420">
            <v>4.8798119962433391E-2</v>
          </cell>
          <cell r="I420">
            <v>6.3640251072761191E-3</v>
          </cell>
        </row>
        <row r="421">
          <cell r="A421" t="str">
            <v>V2G</v>
          </cell>
          <cell r="B421" t="str">
            <v>VAR_fout</v>
          </cell>
          <cell r="C421" t="str">
            <v>ELC35</v>
          </cell>
          <cell r="G421">
            <v>1.3403287381074635E-2</v>
          </cell>
          <cell r="H421">
            <v>1.4054913569653209</v>
          </cell>
          <cell r="I421">
            <v>5.6869426531830323</v>
          </cell>
          <cell r="J421">
            <v>8.8045433425465287</v>
          </cell>
          <cell r="K421">
            <v>10.388475845588127</v>
          </cell>
          <cell r="L421">
            <v>8.3842189909385088</v>
          </cell>
          <cell r="M421">
            <v>11.573455185688974</v>
          </cell>
          <cell r="N421">
            <v>12.085018478910396</v>
          </cell>
          <cell r="O421">
            <v>10.85608819037026</v>
          </cell>
        </row>
        <row r="422">
          <cell r="A422" t="str">
            <v>V2G</v>
          </cell>
          <cell r="B422" t="str">
            <v>VAR_fin</v>
          </cell>
          <cell r="C422" t="str">
            <v>T-ELC-Bus_c_BatSTGout_S1</v>
          </cell>
          <cell r="G422">
            <v>4.1194140203470639E-4</v>
          </cell>
          <cell r="H422">
            <v>2.5291701846203397E-3</v>
          </cell>
          <cell r="I422">
            <v>9.0738524225325904E-4</v>
          </cell>
          <cell r="J422">
            <v>1.3049132065693859E-3</v>
          </cell>
          <cell r="K422">
            <v>1.7312651872855166E-3</v>
          </cell>
          <cell r="L422">
            <v>1.9788870921556572E-3</v>
          </cell>
          <cell r="M422">
            <v>2.8150155810222495E-3</v>
          </cell>
          <cell r="N422">
            <v>2.2144529863217916E-3</v>
          </cell>
          <cell r="O422">
            <v>3.9491175515677483E-3</v>
          </cell>
        </row>
        <row r="423">
          <cell r="A423" t="str">
            <v>V2G</v>
          </cell>
          <cell r="B423" t="str">
            <v>VAR_fin</v>
          </cell>
          <cell r="C423" t="str">
            <v>T-ELC-Bus_c_BatSTGout_S2</v>
          </cell>
          <cell r="G423">
            <v>3.9870481441890417E-4</v>
          </cell>
          <cell r="H423">
            <v>2.7155210673306435E-3</v>
          </cell>
          <cell r="I423">
            <v>9.1982461056872218E-4</v>
          </cell>
          <cell r="J423">
            <v>1.5024503927254709E-3</v>
          </cell>
          <cell r="K423">
            <v>1.7929193743639426E-3</v>
          </cell>
          <cell r="L423">
            <v>2.1549681377725591E-3</v>
          </cell>
          <cell r="M423">
            <v>3.0570779601072442E-3</v>
          </cell>
          <cell r="N423">
            <v>2.2785393919201495E-3</v>
          </cell>
          <cell r="O423">
            <v>4.3695902912695107E-3</v>
          </cell>
        </row>
        <row r="424">
          <cell r="A424" t="str">
            <v>V2G</v>
          </cell>
          <cell r="B424" t="str">
            <v>VAR_fin</v>
          </cell>
          <cell r="C424" t="str">
            <v>T-ELC-Bus_c_BatSTGout_S3</v>
          </cell>
          <cell r="G424">
            <v>1.4814033991849261E-4</v>
          </cell>
          <cell r="H424">
            <v>1.4773096833723171E-3</v>
          </cell>
          <cell r="I424">
            <v>7.8368042651582931E-4</v>
          </cell>
          <cell r="J424">
            <v>9.0475943154037656E-4</v>
          </cell>
          <cell r="K424">
            <v>1.3944731579943713E-3</v>
          </cell>
          <cell r="L424">
            <v>1.192135196598674E-3</v>
          </cell>
          <cell r="M424">
            <v>1.7304180397805819E-3</v>
          </cell>
          <cell r="N424">
            <v>1.4396178415437401E-3</v>
          </cell>
          <cell r="O424">
            <v>2.2874763113490534E-3</v>
          </cell>
        </row>
        <row r="425">
          <cell r="A425" t="str">
            <v>V2G</v>
          </cell>
          <cell r="B425" t="str">
            <v>VAR_fin</v>
          </cell>
          <cell r="C425" t="str">
            <v>T-ELC-Bus_c_BatSTGout_S4</v>
          </cell>
          <cell r="G425">
            <v>3.0242745198548278E-6</v>
          </cell>
          <cell r="H425">
            <v>8.140553156792891E-6</v>
          </cell>
          <cell r="I425">
            <v>9.9554902663202027E-5</v>
          </cell>
          <cell r="J425">
            <v>1.3708373432324276E-4</v>
          </cell>
          <cell r="K425">
            <v>2.3647273463795748E-4</v>
          </cell>
          <cell r="L425">
            <v>2.2091597818227479E-4</v>
          </cell>
          <cell r="M425">
            <v>2.3986966812135989E-4</v>
          </cell>
          <cell r="N425">
            <v>2.914802351183323E-4</v>
          </cell>
          <cell r="O425">
            <v>4.5368638753381577E-4</v>
          </cell>
        </row>
        <row r="426">
          <cell r="A426" t="str">
            <v>V2G</v>
          </cell>
          <cell r="B426" t="str">
            <v>VAR_fin</v>
          </cell>
          <cell r="C426" t="str">
            <v>T-ELC-car-BatSTGOut_S1</v>
          </cell>
          <cell r="G426">
            <v>1.1397011194807241E-3</v>
          </cell>
          <cell r="H426">
            <v>0.28554657837238578</v>
          </cell>
          <cell r="I426">
            <v>1.8663425635920223</v>
          </cell>
          <cell r="J426">
            <v>2.5104630185855998</v>
          </cell>
          <cell r="K426">
            <v>3.0329385646575577</v>
          </cell>
          <cell r="L426">
            <v>1.8219293643696219</v>
          </cell>
          <cell r="M426">
            <v>3.1583822107225332</v>
          </cell>
          <cell r="N426">
            <v>3.3471354230164501</v>
          </cell>
          <cell r="O426">
            <v>3.2113499879514027</v>
          </cell>
        </row>
        <row r="427">
          <cell r="A427" t="str">
            <v>V2G</v>
          </cell>
          <cell r="B427" t="str">
            <v>VAR_fin</v>
          </cell>
          <cell r="C427" t="str">
            <v>T-ELC-car-BatSTGOut_S2</v>
          </cell>
          <cell r="G427">
            <v>1.0452350320990947E-3</v>
          </cell>
          <cell r="H427">
            <v>0.12434895198057448</v>
          </cell>
          <cell r="I427">
            <v>0.90178281290728923</v>
          </cell>
          <cell r="J427">
            <v>1.4577454670631698</v>
          </cell>
          <cell r="K427">
            <v>1.7754181264493161</v>
          </cell>
          <cell r="L427">
            <v>1.2706692052227877</v>
          </cell>
          <cell r="M427">
            <v>1.920143590429485</v>
          </cell>
          <cell r="N427">
            <v>2.1970763620222975</v>
          </cell>
          <cell r="O427">
            <v>1.9572694338359349</v>
          </cell>
        </row>
        <row r="428">
          <cell r="A428" t="str">
            <v>V2G</v>
          </cell>
          <cell r="B428" t="str">
            <v>VAR_fin</v>
          </cell>
          <cell r="C428" t="str">
            <v>T-ELC-car-BatSTGOut_S3</v>
          </cell>
          <cell r="G428">
            <v>1.1431091025190607E-3</v>
          </cell>
          <cell r="H428">
            <v>0.17563467138827432</v>
          </cell>
          <cell r="I428">
            <v>0.8711899324456992</v>
          </cell>
          <cell r="J428">
            <v>1.5691307044394547</v>
          </cell>
          <cell r="K428">
            <v>1.7804939429416964</v>
          </cell>
          <cell r="L428">
            <v>1.2370593345575795</v>
          </cell>
          <cell r="M428">
            <v>1.9185766870717609</v>
          </cell>
          <cell r="N428">
            <v>2.1364657159546896</v>
          </cell>
          <cell r="O428">
            <v>1.6437235800575247</v>
          </cell>
        </row>
        <row r="429">
          <cell r="A429" t="str">
            <v>V2G</v>
          </cell>
          <cell r="B429" t="str">
            <v>VAR_fin</v>
          </cell>
          <cell r="C429" t="str">
            <v>T-ELC-car-BatSTGOut_S4</v>
          </cell>
          <cell r="G429">
            <v>1.0788078719399389E-3</v>
          </cell>
          <cell r="H429">
            <v>0.13111382606261995</v>
          </cell>
          <cell r="I429">
            <v>0.93061470080434949</v>
          </cell>
          <cell r="J429">
            <v>1.4951643388696867</v>
          </cell>
          <cell r="K429">
            <v>1.7863885025551514</v>
          </cell>
          <cell r="L429">
            <v>1.3472330347481714</v>
          </cell>
          <cell r="M429">
            <v>1.9214115989391649</v>
          </cell>
          <cell r="N429">
            <v>2.1012162816359177</v>
          </cell>
          <cell r="O429">
            <v>1.7915702862408847</v>
          </cell>
        </row>
        <row r="430">
          <cell r="A430" t="str">
            <v>V2G</v>
          </cell>
          <cell r="B430" t="str">
            <v>VAR_fin</v>
          </cell>
          <cell r="C430" t="str">
            <v>T-ELC-car-PlgSTGOut_S1</v>
          </cell>
          <cell r="G430">
            <v>1.7125905409292526E-4</v>
          </cell>
          <cell r="H430">
            <v>3.1944991354297979E-4</v>
          </cell>
          <cell r="I430">
            <v>2.6227279480687567E-4</v>
          </cell>
          <cell r="J430">
            <v>1.1238656968782727E-3</v>
          </cell>
          <cell r="K430">
            <v>9.8703802695732589E-4</v>
          </cell>
          <cell r="L430">
            <v>4.1900028700080482E-3</v>
          </cell>
          <cell r="M430">
            <v>4.5329092667639884E-3</v>
          </cell>
          <cell r="N430">
            <v>3.6642327005414585E-3</v>
          </cell>
          <cell r="O430">
            <v>2.2360421075779601E-3</v>
          </cell>
        </row>
        <row r="431">
          <cell r="A431" t="str">
            <v>V2G</v>
          </cell>
          <cell r="B431" t="str">
            <v>VAR_fin</v>
          </cell>
          <cell r="C431" t="str">
            <v>T-ELC-car-PlgSTGOut_S2</v>
          </cell>
          <cell r="G431">
            <v>2.6120793470123299E-5</v>
          </cell>
          <cell r="H431">
            <v>9.0976644706794099E-5</v>
          </cell>
          <cell r="I431">
            <v>1.1742888294439611E-4</v>
          </cell>
          <cell r="J431">
            <v>2.4260126616535265E-4</v>
          </cell>
          <cell r="K431">
            <v>7.6102466620361225E-4</v>
          </cell>
          <cell r="L431">
            <v>6.9548755700755255E-4</v>
          </cell>
          <cell r="M431">
            <v>2.0698299203146218E-3</v>
          </cell>
          <cell r="N431">
            <v>2.0394391711345992E-3</v>
          </cell>
          <cell r="O431">
            <v>3.0885658696435396E-3</v>
          </cell>
        </row>
        <row r="432">
          <cell r="A432" t="str">
            <v>V2G</v>
          </cell>
          <cell r="B432" t="str">
            <v>VAR_fin</v>
          </cell>
          <cell r="C432" t="str">
            <v>T-ELC-car-PlgSTGOut_S3</v>
          </cell>
          <cell r="G432">
            <v>1.4103189302441972E-3</v>
          </cell>
          <cell r="H432">
            <v>0.23908643485850981</v>
          </cell>
          <cell r="I432">
            <v>0.42786190934623891</v>
          </cell>
          <cell r="J432">
            <v>0.73436306203311663</v>
          </cell>
          <cell r="K432">
            <v>0.94662944391988235</v>
          </cell>
          <cell r="L432">
            <v>0.87547857584109312</v>
          </cell>
          <cell r="M432">
            <v>3.1672181684690402E-3</v>
          </cell>
          <cell r="N432">
            <v>2.7602219968699488E-3</v>
          </cell>
          <cell r="O432">
            <v>1.4623563565685257E-3</v>
          </cell>
        </row>
        <row r="433">
          <cell r="A433" t="str">
            <v>V2G</v>
          </cell>
          <cell r="B433" t="str">
            <v>VAR_fin</v>
          </cell>
          <cell r="C433" t="str">
            <v>T-ELC-TWSTGout_S1</v>
          </cell>
          <cell r="G433">
            <v>1.8700591626716375E-4</v>
          </cell>
          <cell r="H433">
            <v>1.0406425600993719E-3</v>
          </cell>
          <cell r="I433">
            <v>1.0255637047102916E-3</v>
          </cell>
          <cell r="J433">
            <v>4.0263853428409795E-4</v>
          </cell>
          <cell r="K433">
            <v>1.2085320020568027E-3</v>
          </cell>
          <cell r="L433">
            <v>5.9645156945501983E-4</v>
          </cell>
          <cell r="M433">
            <v>1.3331883822438968E-3</v>
          </cell>
          <cell r="N433">
            <v>9.5262827145078054E-4</v>
          </cell>
          <cell r="O433">
            <v>2.4871258231887231E-3</v>
          </cell>
        </row>
        <row r="434">
          <cell r="A434" t="str">
            <v>V2G</v>
          </cell>
          <cell r="B434" t="str">
            <v>VAR_fin</v>
          </cell>
          <cell r="C434" t="str">
            <v>T-ELC-car-PlgSTGOut_S4</v>
          </cell>
          <cell r="G434">
            <v>1.1183871433335549E-3</v>
          </cell>
          <cell r="H434">
            <v>0.41844436860816486</v>
          </cell>
          <cell r="I434">
            <v>0.65590126614726263</v>
          </cell>
          <cell r="J434">
            <v>1.0008012158444315</v>
          </cell>
          <cell r="K434">
            <v>0.99600762184876113</v>
          </cell>
          <cell r="L434">
            <v>1.7844268729875874</v>
          </cell>
          <cell r="M434">
            <v>2.5716109606399575</v>
          </cell>
          <cell r="N434">
            <v>2.2360019760928145</v>
          </cell>
          <cell r="O434">
            <v>2.1292584543386757</v>
          </cell>
        </row>
        <row r="435">
          <cell r="A435" t="str">
            <v>V2G</v>
          </cell>
          <cell r="B435" t="str">
            <v>VAR_fin</v>
          </cell>
          <cell r="C435" t="str">
            <v>T-ELC-TWSTGout_S2</v>
          </cell>
          <cell r="G435">
            <v>6.2420872920376509E-4</v>
          </cell>
          <cell r="H435">
            <v>1.5489948782497454E-3</v>
          </cell>
          <cell r="I435">
            <v>1.5576218173108658E-3</v>
          </cell>
          <cell r="J435">
            <v>1.436327176139447E-3</v>
          </cell>
          <cell r="K435">
            <v>2.8921538322514012E-3</v>
          </cell>
          <cell r="L435">
            <v>2.5172535604657E-3</v>
          </cell>
          <cell r="M435">
            <v>4.1059602712465492E-3</v>
          </cell>
          <cell r="N435">
            <v>3.0841679106509445E-3</v>
          </cell>
          <cell r="O435">
            <v>6.7730410227567614E-3</v>
          </cell>
        </row>
        <row r="436">
          <cell r="A436" t="str">
            <v>V2G</v>
          </cell>
          <cell r="B436" t="str">
            <v>VAR_fin</v>
          </cell>
          <cell r="C436" t="str">
            <v>T-ELC-TWSTGout_S3</v>
          </cell>
          <cell r="G436">
            <v>8.4689789530046136E-4</v>
          </cell>
          <cell r="H436">
            <v>2.5771509030457942E-3</v>
          </cell>
          <cell r="I436">
            <v>2.5621544631775671E-3</v>
          </cell>
          <cell r="J436">
            <v>2.2999981287238863E-3</v>
          </cell>
          <cell r="K436">
            <v>4.871278227061019E-3</v>
          </cell>
          <cell r="L436">
            <v>3.6411335728673121E-3</v>
          </cell>
          <cell r="M436">
            <v>5.2079996034005939E-3</v>
          </cell>
          <cell r="N436">
            <v>5.154963189170296E-3</v>
          </cell>
          <cell r="O436">
            <v>9.7559982601371845E-3</v>
          </cell>
        </row>
        <row r="437">
          <cell r="A437" t="str">
            <v>V2G</v>
          </cell>
          <cell r="B437" t="str">
            <v>VAR_fin</v>
          </cell>
          <cell r="C437" t="str">
            <v>T-ELC-TWSTGout_S4</v>
          </cell>
          <cell r="G437">
            <v>1.0578067246842294E-3</v>
          </cell>
          <cell r="H437">
            <v>2.6246793637696533E-3</v>
          </cell>
          <cell r="I437">
            <v>3.0489485161508327E-3</v>
          </cell>
          <cell r="J437">
            <v>3.1121389605202466E-3</v>
          </cell>
          <cell r="K437">
            <v>5.546321677525788E-3</v>
          </cell>
          <cell r="L437">
            <v>4.7142044676664451E-3</v>
          </cell>
          <cell r="M437">
            <v>7.0615571978442284E-3</v>
          </cell>
          <cell r="N437">
            <v>6.5894641845970266E-3</v>
          </cell>
          <cell r="O437">
            <v>1.2858687493492732E-2</v>
          </cell>
        </row>
        <row r="438">
          <cell r="A438" t="str">
            <v>V2G</v>
          </cell>
          <cell r="B438" t="str">
            <v>VAR_fin</v>
          </cell>
          <cell r="C438" t="str">
            <v>T-ELC-Bus_u_BatSTGout_S1</v>
          </cell>
          <cell r="G438">
            <v>2.4854853350738389E-5</v>
          </cell>
          <cell r="H438">
            <v>4.6782913134853294E-5</v>
          </cell>
          <cell r="I438">
            <v>4.2566449162246539E-5</v>
          </cell>
          <cell r="J438">
            <v>5.845575688171012E-5</v>
          </cell>
          <cell r="K438">
            <v>1.4784982706469901E-4</v>
          </cell>
          <cell r="L438">
            <v>8.1565280653131468E-5</v>
          </cell>
          <cell r="M438">
            <v>1.6413715089852378E-4</v>
          </cell>
          <cell r="N438">
            <v>1.1814065763103877E-4</v>
          </cell>
          <cell r="O438">
            <v>2.9133899256200007E-4</v>
          </cell>
        </row>
        <row r="439">
          <cell r="A439" t="str">
            <v>V2G</v>
          </cell>
          <cell r="B439" t="str">
            <v>VAR_fin</v>
          </cell>
          <cell r="C439" t="str">
            <v>T-ELC-Bus_u_BatSTGout_S2</v>
          </cell>
          <cell r="G439">
            <v>2.0553756533250689E-5</v>
          </cell>
          <cell r="H439">
            <v>3.8746815927460048E-5</v>
          </cell>
          <cell r="I439">
            <v>3.7580589724647956E-5</v>
          </cell>
          <cell r="J439">
            <v>5.0325446683467961E-5</v>
          </cell>
          <cell r="K439">
            <v>1.2824838721475564E-4</v>
          </cell>
          <cell r="L439">
            <v>7.2359504206852813E-5</v>
          </cell>
          <cell r="M439">
            <v>1.4957018250825663E-4</v>
          </cell>
          <cell r="N439">
            <v>1.0615342942221118E-4</v>
          </cell>
          <cell r="O439">
            <v>2.6966170978668741E-4</v>
          </cell>
        </row>
        <row r="440">
          <cell r="A440" t="str">
            <v>V2G</v>
          </cell>
          <cell r="B440" t="str">
            <v>VAR_fin</v>
          </cell>
          <cell r="C440" t="str">
            <v>T-ELC-Bus_u_BatSTGout_S3</v>
          </cell>
          <cell r="G440">
            <v>1.2233998839622638E-5</v>
          </cell>
          <cell r="H440">
            <v>2.0668128722624674E-5</v>
          </cell>
          <cell r="I440">
            <v>2.1241819714539311E-5</v>
          </cell>
          <cell r="J440">
            <v>2.9729165071306091E-5</v>
          </cell>
          <cell r="K440">
            <v>7.1499470720593392E-5</v>
          </cell>
          <cell r="L440">
            <v>4.1277893738124677E-5</v>
          </cell>
          <cell r="M440">
            <v>6.9774879901755109E-5</v>
          </cell>
          <cell r="N440">
            <v>5.4097476342118216E-5</v>
          </cell>
          <cell r="O440">
            <v>1.2048340906644298E-4</v>
          </cell>
        </row>
        <row r="441">
          <cell r="A441" t="str">
            <v>V2G</v>
          </cell>
          <cell r="B441" t="str">
            <v>VAR_fin</v>
          </cell>
          <cell r="C441" t="str">
            <v>T-ELC-Bus_u_BatSTGout_S4</v>
          </cell>
          <cell r="G441">
            <v>2.200083907001338E-5</v>
          </cell>
          <cell r="H441">
            <v>1.5403261707372859E-3</v>
          </cell>
          <cell r="I441">
            <v>6.5717974064209331E-5</v>
          </cell>
          <cell r="J441">
            <v>7.0485620308276031E-5</v>
          </cell>
          <cell r="K441">
            <v>1.6046651412630661E-4</v>
          </cell>
          <cell r="L441">
            <v>1.0785432338290371E-4</v>
          </cell>
          <cell r="M441">
            <v>1.5381191435019623E-4</v>
          </cell>
          <cell r="N441">
            <v>1.585735816849625E-4</v>
          </cell>
          <cell r="O441">
            <v>2.7668780816845302E-4</v>
          </cell>
        </row>
        <row r="442">
          <cell r="A442" t="str">
            <v>V2G</v>
          </cell>
          <cell r="B442" t="str">
            <v>VAR_fin</v>
          </cell>
          <cell r="C442" t="str">
            <v>T-ELC-LGV_BatSTGout</v>
          </cell>
          <cell r="G442">
            <v>1.2440405479616692E-4</v>
          </cell>
          <cell r="H442">
            <v>1.7792044718346732E-4</v>
          </cell>
          <cell r="I442">
            <v>1.6574831068511312E-4</v>
          </cell>
          <cell r="J442">
            <v>1.7593797579683462E-4</v>
          </cell>
          <cell r="K442">
            <v>4.0708875841955421E-4</v>
          </cell>
          <cell r="L442">
            <v>1.9972365871747172E-4</v>
          </cell>
          <cell r="M442">
            <v>3.9744863403569082E-4</v>
          </cell>
          <cell r="N442">
            <v>2.9366876369832173E-4</v>
          </cell>
          <cell r="O442">
            <v>6.6743236758938659E-4</v>
          </cell>
        </row>
        <row r="443">
          <cell r="A443" t="str">
            <v>V2G</v>
          </cell>
          <cell r="B443" t="str">
            <v>VAR_fin</v>
          </cell>
          <cell r="C443" t="str">
            <v>T-ELC-HGV_BatSTGout</v>
          </cell>
          <cell r="G443">
            <v>2.4012189977726246E-3</v>
          </cell>
          <cell r="H443">
            <v>1.4574789437293808E-2</v>
          </cell>
          <cell r="I443">
            <v>2.1648860809197052E-2</v>
          </cell>
          <cell r="J443">
            <v>2.4040625758617703E-2</v>
          </cell>
          <cell r="K443">
            <v>4.8289933008000004E-2</v>
          </cell>
          <cell r="L443">
            <v>2.5037892718523694E-2</v>
          </cell>
          <cell r="M443">
            <v>4.7107499722329457E-2</v>
          </cell>
          <cell r="N443">
            <v>3.5945701661457941E-2</v>
          </cell>
          <cell r="O443">
            <v>7.1603225206802804E-2</v>
          </cell>
        </row>
        <row r="444">
          <cell r="A444" t="str">
            <v>V2G</v>
          </cell>
          <cell r="B444" t="str">
            <v>VAR_ncap</v>
          </cell>
          <cell r="C444" t="str">
            <v>-</v>
          </cell>
          <cell r="G444">
            <v>3.7446511088725801E-3</v>
          </cell>
          <cell r="H444">
            <v>1.54441709949465</v>
          </cell>
          <cell r="I444">
            <v>3.6277352375926699</v>
          </cell>
          <cell r="J444">
            <v>0.30365272246430502</v>
          </cell>
          <cell r="K444">
            <v>1.9702435768795601</v>
          </cell>
          <cell r="L444">
            <v>2.01415152215958</v>
          </cell>
          <cell r="M444">
            <v>1.23960595773002</v>
          </cell>
          <cell r="N444">
            <v>2.4271097336638499</v>
          </cell>
          <cell r="O444">
            <v>1.0594187182842001</v>
          </cell>
        </row>
        <row r="445">
          <cell r="A445" t="str">
            <v>V2G</v>
          </cell>
          <cell r="B445" t="str">
            <v>VAR_cap</v>
          </cell>
          <cell r="C445" t="str">
            <v>-</v>
          </cell>
          <cell r="G445">
            <v>3.7446511088725801E-3</v>
          </cell>
          <cell r="H445">
            <v>1.5481609064743551</v>
          </cell>
          <cell r="I445">
            <v>5.1751818452480283</v>
          </cell>
          <cell r="J445">
            <v>5.4758024344575862</v>
          </cell>
          <cell r="K445">
            <v>5.9016270669858732</v>
          </cell>
          <cell r="L445">
            <v>4.8052265457814798</v>
          </cell>
          <cell r="M445">
            <v>5.2239962608275725</v>
          </cell>
          <cell r="N445">
            <v>5.3913196619962518</v>
          </cell>
          <cell r="O445">
            <v>4.7261291724072798</v>
          </cell>
        </row>
        <row r="446">
          <cell r="A446" t="str">
            <v>TPSHPELCEXT</v>
          </cell>
          <cell r="B446" t="str">
            <v>VAR_fout</v>
          </cell>
          <cell r="C446" t="str">
            <v>TPSHP</v>
          </cell>
          <cell r="E446">
            <v>1.2175919309152801E-5</v>
          </cell>
          <cell r="F446">
            <v>0.17025368467399199</v>
          </cell>
          <cell r="G446">
            <v>0.62898655439326101</v>
          </cell>
          <cell r="H446">
            <v>1.16194052134255</v>
          </cell>
          <cell r="I446">
            <v>8.5442539961662707</v>
          </cell>
          <cell r="J446">
            <v>11.3384399810547</v>
          </cell>
          <cell r="K446">
            <v>13.890481861718699</v>
          </cell>
          <cell r="L446">
            <v>13.8904882364775</v>
          </cell>
          <cell r="M446">
            <v>13.890505582958401</v>
          </cell>
          <cell r="N446">
            <v>13.8904979141575</v>
          </cell>
          <cell r="O446">
            <v>13.8905108548655</v>
          </cell>
        </row>
        <row r="447">
          <cell r="A447" t="str">
            <v>TPSHPELCEXT</v>
          </cell>
          <cell r="B447" t="str">
            <v>VAR_fin</v>
          </cell>
          <cell r="C447" t="str">
            <v>TELC</v>
          </cell>
          <cell r="E447">
            <v>4.9347338169253659E-6</v>
          </cell>
          <cell r="F447">
            <v>6.9001493348049558E-2</v>
          </cell>
          <cell r="G447">
            <v>0.25491966081136497</v>
          </cell>
          <cell r="H447">
            <v>0.4709186253899314</v>
          </cell>
          <cell r="I447">
            <v>3.4628694610012971</v>
          </cell>
          <cell r="J447">
            <v>4.5953148821895624</v>
          </cell>
          <cell r="K447">
            <v>5.6296226047494313</v>
          </cell>
          <cell r="L447">
            <v>5.6296251883521071</v>
          </cell>
          <cell r="M447">
            <v>5.6296322186439207</v>
          </cell>
          <cell r="N447">
            <v>5.6296291105836227</v>
          </cell>
          <cell r="O447">
            <v>5.6296343552758739</v>
          </cell>
        </row>
        <row r="448">
          <cell r="A448" t="str">
            <v>TPSHPELCEXT</v>
          </cell>
          <cell r="B448" t="str">
            <v>VAR_ncap</v>
          </cell>
          <cell r="C448" t="str">
            <v>-</v>
          </cell>
          <cell r="D448">
            <v>1.0127047452162501E-6</v>
          </cell>
          <cell r="E448">
            <v>1.1500203538789699E-5</v>
          </cell>
          <cell r="F448">
            <v>0.170241214608083</v>
          </cell>
          <cell r="G448">
            <v>0.45873299485475599</v>
          </cell>
          <cell r="H448">
            <v>0.53295597064685096</v>
          </cell>
          <cell r="I448">
            <v>7.3822913559137504</v>
          </cell>
          <cell r="J448">
            <v>3.0797245980999999</v>
          </cell>
          <cell r="K448">
            <v>2.8954953419407099</v>
          </cell>
          <cell r="L448">
            <v>1.34929970685926</v>
          </cell>
          <cell r="M448">
            <v>6.5659713136289897</v>
          </cell>
          <cell r="N448">
            <v>3.0797256508082</v>
          </cell>
          <cell r="O448">
            <v>2.8955118326725802</v>
          </cell>
        </row>
        <row r="449">
          <cell r="A449" t="str">
            <v>TPSHPELCEXT</v>
          </cell>
          <cell r="B449" t="str">
            <v>VAR_cap</v>
          </cell>
          <cell r="C449" t="str">
            <v>-</v>
          </cell>
          <cell r="D449">
            <v>1.0127047452162501E-6</v>
          </cell>
          <cell r="E449">
            <v>1.2370442821615798E-5</v>
          </cell>
          <cell r="F449">
            <v>0.17025326183348347</v>
          </cell>
          <cell r="G449">
            <v>0.6289857925421698</v>
          </cell>
          <cell r="H449">
            <v>1.1619404724582119</v>
          </cell>
          <cell r="I449">
            <v>8.5442256087643162</v>
          </cell>
          <cell r="J449">
            <v>11.338431248723062</v>
          </cell>
          <cell r="K449">
            <v>13.890463859762097</v>
          </cell>
          <cell r="L449">
            <v>13.8904714617194</v>
          </cell>
          <cell r="M449">
            <v>13.89048497155183</v>
          </cell>
          <cell r="N449">
            <v>13.890485832958857</v>
          </cell>
          <cell r="O449">
            <v>13.890501384626818</v>
          </cell>
        </row>
        <row r="450">
          <cell r="A450" t="str">
            <v>TFLGV-ICEGSL</v>
          </cell>
          <cell r="B450" t="str">
            <v>VAR_fout</v>
          </cell>
          <cell r="C450" t="str">
            <v>CO2_T</v>
          </cell>
          <cell r="D450">
            <v>26.332149040118523</v>
          </cell>
          <cell r="E450">
            <v>42.571785799582379</v>
          </cell>
          <cell r="F450">
            <v>16.182331478735119</v>
          </cell>
          <cell r="G450">
            <v>56.923115442231037</v>
          </cell>
          <cell r="H450">
            <v>63.269977522089754</v>
          </cell>
          <cell r="I450">
            <v>2.4566256102997899E-3</v>
          </cell>
        </row>
        <row r="451">
          <cell r="A451" t="str">
            <v>TFLGV-ICEGSL</v>
          </cell>
          <cell r="B451" t="str">
            <v>VAR_fout</v>
          </cell>
          <cell r="C451" t="str">
            <v>TFLGV</v>
          </cell>
          <cell r="D451">
            <v>0.12532019640380276</v>
          </cell>
          <cell r="E451">
            <v>0.20260801917594898</v>
          </cell>
          <cell r="F451">
            <v>7.7015094973706635E-2</v>
          </cell>
          <cell r="G451">
            <v>0.27090899403114638</v>
          </cell>
          <cell r="H451">
            <v>0.30111503612759333</v>
          </cell>
          <cell r="I451">
            <v>1.169159431326065E-5</v>
          </cell>
        </row>
        <row r="452">
          <cell r="A452" t="str">
            <v>TFLGV-ICEGSL</v>
          </cell>
          <cell r="B452" t="str">
            <v>VAR_fin</v>
          </cell>
          <cell r="C452" t="str">
            <v>TGSL</v>
          </cell>
          <cell r="D452">
            <v>0.35680418753548121</v>
          </cell>
          <cell r="E452">
            <v>0.57685346611900257</v>
          </cell>
          <cell r="F452">
            <v>0.21927278426470342</v>
          </cell>
          <cell r="G452">
            <v>0.77131592740150445</v>
          </cell>
          <cell r="H452">
            <v>0.85731676859200212</v>
          </cell>
          <cell r="I452">
            <v>3.328760989566113E-5</v>
          </cell>
        </row>
        <row r="453">
          <cell r="A453" t="str">
            <v>TFLGV-ICEGSL</v>
          </cell>
          <cell r="B453" t="str">
            <v>VAR_ncap</v>
          </cell>
          <cell r="C453" t="str">
            <v>-</v>
          </cell>
          <cell r="E453">
            <v>4.13794229915591E-6</v>
          </cell>
          <cell r="F453">
            <v>2.27640584436567E-6</v>
          </cell>
          <cell r="G453">
            <v>2.1581936618684201E-2</v>
          </cell>
        </row>
        <row r="454">
          <cell r="A454" t="str">
            <v>TFLGV-ICEGSL</v>
          </cell>
          <cell r="B454" t="str">
            <v>VAR_cap</v>
          </cell>
          <cell r="C454" t="str">
            <v>-</v>
          </cell>
          <cell r="D454">
            <v>1.2435E-2</v>
          </cell>
          <cell r="E454">
            <v>1.4126137942299156E-2</v>
          </cell>
          <cell r="F454">
            <v>7.6671312491732712E-3</v>
          </cell>
          <cell r="G454">
            <v>2.6831215706489431E-2</v>
          </cell>
          <cell r="H454">
            <v>2.1583102921102201E-2</v>
          </cell>
          <cell r="I454">
            <v>9.7756607983934957E-7</v>
          </cell>
        </row>
        <row r="455">
          <cell r="A455" t="str">
            <v>T_C-ICE-GSL-S2</v>
          </cell>
          <cell r="B455" t="str">
            <v>VAR_fout</v>
          </cell>
          <cell r="C455" t="str">
            <v>CO2_T</v>
          </cell>
          <cell r="D455">
            <v>267.25838151985579</v>
          </cell>
          <cell r="E455">
            <v>391.67014331790671</v>
          </cell>
          <cell r="F455">
            <v>544.59381623791933</v>
          </cell>
          <cell r="G455">
            <v>441.92359216055871</v>
          </cell>
          <cell r="H455">
            <v>83.55752203917686</v>
          </cell>
          <cell r="I455">
            <v>11.49533706267491</v>
          </cell>
        </row>
        <row r="456">
          <cell r="A456" t="str">
            <v>T_C-ICE-GSL-S2</v>
          </cell>
          <cell r="B456" t="str">
            <v>VAR_fout</v>
          </cell>
          <cell r="C456" t="str">
            <v>TPCAR</v>
          </cell>
          <cell r="D456">
            <v>2.1897770568193664</v>
          </cell>
          <cell r="E456">
            <v>3.2079726707281639</v>
          </cell>
          <cell r="F456">
            <v>4.3521624583647531</v>
          </cell>
          <cell r="G456">
            <v>3.5442134212728473</v>
          </cell>
          <cell r="H456">
            <v>0.63579542338102668</v>
          </cell>
          <cell r="I456">
            <v>8.6229099184660582E-2</v>
          </cell>
        </row>
        <row r="457">
          <cell r="A457" t="str">
            <v>T_C-ICE-GSL-S2</v>
          </cell>
          <cell r="B457" t="str">
            <v>VAR_fin</v>
          </cell>
          <cell r="C457" t="str">
            <v>TGSL</v>
          </cell>
          <cell r="D457">
            <v>3.6213872834668877</v>
          </cell>
          <cell r="E457">
            <v>5.3071835137927907</v>
          </cell>
          <cell r="F457">
            <v>7.3793200032238344</v>
          </cell>
          <cell r="G457">
            <v>5.9881245550211153</v>
          </cell>
          <cell r="H457">
            <v>1.132215745788304</v>
          </cell>
          <cell r="I457">
            <v>0.15576337483299388</v>
          </cell>
        </row>
        <row r="458">
          <cell r="A458" t="str">
            <v>T_C-ICE-GSL-S2</v>
          </cell>
          <cell r="B458" t="str">
            <v>VAR_ncap</v>
          </cell>
          <cell r="C458" t="str">
            <v>-</v>
          </cell>
          <cell r="E458">
            <v>2.6802055920389401E-5</v>
          </cell>
          <cell r="F458">
            <v>9.1374892539594493E-2</v>
          </cell>
          <cell r="G458">
            <v>1.6401050447411501E-5</v>
          </cell>
        </row>
        <row r="459">
          <cell r="A459" t="str">
            <v>T_C-ICE-GSL-S2</v>
          </cell>
          <cell r="B459" t="str">
            <v>VAR_cap</v>
          </cell>
          <cell r="C459" t="str">
            <v>-</v>
          </cell>
          <cell r="D459">
            <v>0.21743104470485725</v>
          </cell>
          <cell r="E459">
            <v>0.24339867004380902</v>
          </cell>
          <cell r="F459">
            <v>0.33021181123323617</v>
          </cell>
          <cell r="G459">
            <v>0.26891240204198597</v>
          </cell>
          <cell r="H459">
            <v>6.6734642088239662E-2</v>
          </cell>
          <cell r="I459">
            <v>9.0510199132059262E-3</v>
          </cell>
        </row>
        <row r="460">
          <cell r="A460" t="str">
            <v>T_C-ICE-DSL-S1</v>
          </cell>
          <cell r="B460" t="str">
            <v>VAR_fout</v>
          </cell>
          <cell r="C460" t="str">
            <v>CO2_T</v>
          </cell>
          <cell r="D460">
            <v>0.39071324633951071</v>
          </cell>
          <cell r="E460">
            <v>0.76780422191276188</v>
          </cell>
          <cell r="F460">
            <v>0.75726647967739225</v>
          </cell>
          <cell r="G460">
            <v>0.40443210889037773</v>
          </cell>
          <cell r="H460">
            <v>8.2897645149723531E-2</v>
          </cell>
          <cell r="I460">
            <v>6.3679617859943201E-3</v>
          </cell>
        </row>
        <row r="461">
          <cell r="A461" t="str">
            <v>T_C-ICE-DSL-S1</v>
          </cell>
          <cell r="B461" t="str">
            <v>VAR_fout</v>
          </cell>
          <cell r="C461" t="str">
            <v>TPCAR</v>
          </cell>
          <cell r="D461">
            <v>3.9964070132627923E-3</v>
          </cell>
          <cell r="E461">
            <v>8.8447119190068514E-3</v>
          </cell>
          <cell r="F461">
            <v>8.6883958530285296E-3</v>
          </cell>
          <cell r="G461">
            <v>4.7246214841206065E-3</v>
          </cell>
          <cell r="H461">
            <v>1.0207738587612576E-3</v>
          </cell>
          <cell r="I461">
            <v>5.560090186463617E-5</v>
          </cell>
        </row>
        <row r="462">
          <cell r="A462" t="str">
            <v>T_C-ICE-DSL-S1</v>
          </cell>
          <cell r="B462" t="str">
            <v>VAR_fin</v>
          </cell>
          <cell r="C462" t="str">
            <v>TDSL</v>
          </cell>
          <cell r="D462">
            <v>5.3303307822579905E-3</v>
          </cell>
          <cell r="E462">
            <v>1.0474818852834399E-2</v>
          </cell>
          <cell r="F462">
            <v>1.0331057021519673E-2</v>
          </cell>
          <cell r="G462">
            <v>5.5174912536204374E-3</v>
          </cell>
          <cell r="H462">
            <v>1.1309364959034588E-3</v>
          </cell>
          <cell r="I462">
            <v>8.687533132325133E-5</v>
          </cell>
        </row>
        <row r="463">
          <cell r="A463" t="str">
            <v>T_C-ICE-DSL-S1</v>
          </cell>
          <cell r="B463" t="str">
            <v>VAR_ncap</v>
          </cell>
          <cell r="C463" t="str">
            <v>-</v>
          </cell>
          <cell r="E463">
            <v>4.7917301395250999E-4</v>
          </cell>
          <cell r="F463">
            <v>1.40638414776764E-5</v>
          </cell>
          <cell r="G463">
            <v>1.4509984431875501E-5</v>
          </cell>
        </row>
        <row r="464">
          <cell r="A464" t="str">
            <v>T_C-ICE-DSL-S1</v>
          </cell>
          <cell r="B464" t="str">
            <v>VAR_cap</v>
          </cell>
          <cell r="C464" t="str">
            <v>-</v>
          </cell>
          <cell r="D464">
            <v>4.446891605154164E-4</v>
          </cell>
          <cell r="E464">
            <v>9.4576905772106703E-4</v>
          </cell>
          <cell r="F464">
            <v>9.2938026418548701E-4</v>
          </cell>
          <cell r="G464">
            <v>7.1514175427564203E-4</v>
          </cell>
          <cell r="H464">
            <v>1.5323124547022085E-4</v>
          </cell>
          <cell r="I464">
            <v>7.9806911722196469E-6</v>
          </cell>
        </row>
        <row r="465">
          <cell r="A465" t="str">
            <v>T_C-ICE-GSL-S3</v>
          </cell>
          <cell r="B465" t="str">
            <v>VAR_fout</v>
          </cell>
          <cell r="C465" t="str">
            <v>CO2_T</v>
          </cell>
          <cell r="D465">
            <v>265.60238701605641</v>
          </cell>
          <cell r="E465">
            <v>423.62955984918159</v>
          </cell>
          <cell r="F465">
            <v>832.39335800964795</v>
          </cell>
          <cell r="G465">
            <v>700.98626370924239</v>
          </cell>
          <cell r="H465">
            <v>279.16581365179496</v>
          </cell>
          <cell r="I465">
            <v>39.232384588879505</v>
          </cell>
        </row>
        <row r="466">
          <cell r="A466" t="str">
            <v>T_C-ICE-GSL-S3</v>
          </cell>
          <cell r="B466" t="str">
            <v>VAR_fout</v>
          </cell>
          <cell r="C466" t="str">
            <v>TPCAR</v>
          </cell>
          <cell r="D466">
            <v>1.8541085627243994</v>
          </cell>
          <cell r="E466">
            <v>2.9621202565848197</v>
          </cell>
          <cell r="F466">
            <v>5.6306094237135023</v>
          </cell>
          <cell r="G466">
            <v>4.754243642010465</v>
          </cell>
          <cell r="H466">
            <v>1.8338352615239621</v>
          </cell>
          <cell r="I466">
            <v>0.25639737039775867</v>
          </cell>
        </row>
        <row r="467">
          <cell r="A467" t="str">
            <v>T_C-ICE-GSL-S3</v>
          </cell>
          <cell r="B467" t="str">
            <v>VAR_fin</v>
          </cell>
          <cell r="C467" t="str">
            <v>TGSL</v>
          </cell>
          <cell r="D467">
            <v>3.5989483335509003</v>
          </cell>
          <cell r="E467">
            <v>5.740237938335798</v>
          </cell>
          <cell r="F467">
            <v>11.279042791458652</v>
          </cell>
          <cell r="G467">
            <v>9.4984588578487941</v>
          </cell>
          <cell r="H467">
            <v>3.782734602327837</v>
          </cell>
          <cell r="I467">
            <v>0.5316041272205887</v>
          </cell>
        </row>
        <row r="468">
          <cell r="A468" t="str">
            <v>T_C-ICE-GSL-S3</v>
          </cell>
          <cell r="B468" t="str">
            <v>VAR_ncap</v>
          </cell>
          <cell r="C468" t="str">
            <v>-</v>
          </cell>
          <cell r="E468">
            <v>1.5386622713742301E-5</v>
          </cell>
          <cell r="F468">
            <v>0.18912850115507801</v>
          </cell>
          <cell r="G468">
            <v>8.1723920082727994E-6</v>
          </cell>
        </row>
        <row r="469">
          <cell r="A469" t="str">
            <v>T_C-ICE-GSL-S3</v>
          </cell>
          <cell r="B469" t="str">
            <v>VAR_cap</v>
          </cell>
          <cell r="C469" t="str">
            <v>-</v>
          </cell>
          <cell r="D469">
            <v>0.18201268093817585</v>
          </cell>
          <cell r="E469">
            <v>0.20366910860959545</v>
          </cell>
          <cell r="F469">
            <v>0.38714463434485102</v>
          </cell>
          <cell r="G469">
            <v>0.32689454954648101</v>
          </cell>
          <cell r="H469">
            <v>0.12609575181306906</v>
          </cell>
          <cell r="I469">
            <v>1.8722172301675249E-2</v>
          </cell>
        </row>
        <row r="470">
          <cell r="A470" t="str">
            <v>T_C-ICE-DSL-S2</v>
          </cell>
          <cell r="B470" t="str">
            <v>VAR_fout</v>
          </cell>
          <cell r="C470" t="str">
            <v>CO2_T</v>
          </cell>
          <cell r="D470">
            <v>89.579856161209307</v>
          </cell>
          <cell r="E470">
            <v>94.054515732659368</v>
          </cell>
          <cell r="F470">
            <v>93.336786099395425</v>
          </cell>
          <cell r="G470">
            <v>60.737426421591032</v>
          </cell>
          <cell r="H470">
            <v>1.5109120768107258</v>
          </cell>
          <cell r="I470">
            <v>5.8842033778270467E-3</v>
          </cell>
        </row>
        <row r="471">
          <cell r="A471" t="str">
            <v>T_C-ICE-DSL-S2</v>
          </cell>
          <cell r="B471" t="str">
            <v>VAR_fout</v>
          </cell>
          <cell r="C471" t="str">
            <v>TPCAR</v>
          </cell>
          <cell r="D471">
            <v>0.85100150984309608</v>
          </cell>
          <cell r="E471">
            <v>0.90300071723944819</v>
          </cell>
          <cell r="F471">
            <v>0.89492580134003641</v>
          </cell>
          <cell r="G471">
            <v>0.63221374991625312</v>
          </cell>
          <cell r="H471">
            <v>1.710363320725786E-2</v>
          </cell>
          <cell r="I471">
            <v>4.1979523999747861E-5</v>
          </cell>
        </row>
        <row r="472">
          <cell r="A472" t="str">
            <v>T_C-ICE-DSL-S2</v>
          </cell>
          <cell r="B472" t="str">
            <v>VAR_fin</v>
          </cell>
          <cell r="C472" t="str">
            <v>TDSL</v>
          </cell>
          <cell r="D472">
            <v>1.2220989926495149</v>
          </cell>
          <cell r="E472">
            <v>1.283144825820731</v>
          </cell>
          <cell r="F472">
            <v>1.2733531527884767</v>
          </cell>
          <cell r="G472">
            <v>0.82861427587436587</v>
          </cell>
          <cell r="H472">
            <v>2.0612715918290947E-2</v>
          </cell>
          <cell r="I472">
            <v>8.0275625891228344E-5</v>
          </cell>
        </row>
        <row r="473">
          <cell r="A473" t="str">
            <v>T_C-ICE-DSL-S2</v>
          </cell>
          <cell r="B473" t="str">
            <v>VAR_ncap</v>
          </cell>
          <cell r="C473" t="str">
            <v>-</v>
          </cell>
          <cell r="E473">
            <v>8.6563750180376096E-6</v>
          </cell>
          <cell r="F473">
            <v>8.3562536199984201E-6</v>
          </cell>
          <cell r="G473">
            <v>6.67621884168281E-6</v>
          </cell>
        </row>
        <row r="474">
          <cell r="A474" t="str">
            <v>T_C-ICE-DSL-S2</v>
          </cell>
          <cell r="B474" t="str">
            <v>VAR_cap</v>
          </cell>
          <cell r="C474" t="str">
            <v>-</v>
          </cell>
          <cell r="D474">
            <v>6.4569765002048918E-2</v>
          </cell>
          <cell r="E474">
            <v>6.8513426800801427E-2</v>
          </cell>
          <cell r="F474">
            <v>6.7900723963665949E-2</v>
          </cell>
          <cell r="G474">
            <v>5.1481464452369577E-2</v>
          </cell>
          <cell r="H474">
            <v>1.7779018688966087E-3</v>
          </cell>
          <cell r="I474">
            <v>3.8590996157100601E-6</v>
          </cell>
        </row>
        <row r="475">
          <cell r="A475" t="str">
            <v>TPRLPH2OFCL</v>
          </cell>
          <cell r="B475" t="str">
            <v>VAR_fout</v>
          </cell>
          <cell r="C475" t="str">
            <v>TPRLP</v>
          </cell>
          <cell r="I475">
            <v>2.3863775317216519E-7</v>
          </cell>
          <cell r="J475">
            <v>2.118216132517869E-7</v>
          </cell>
          <cell r="K475">
            <v>5.3486057673135503E-8</v>
          </cell>
          <cell r="L475">
            <v>7.8000840589590933E-7</v>
          </cell>
          <cell r="M475">
            <v>1.130169217605651E-6</v>
          </cell>
          <cell r="N475">
            <v>1.6458541308831971E-6</v>
          </cell>
          <cell r="O475">
            <v>4.99110584045617E-6</v>
          </cell>
        </row>
        <row r="476">
          <cell r="A476" t="str">
            <v>TPRLPH2OFCL</v>
          </cell>
          <cell r="B476" t="str">
            <v>VAR_fin</v>
          </cell>
          <cell r="C476" t="str">
            <v>TH2O</v>
          </cell>
          <cell r="I476">
            <v>1.3300596289874387E-5</v>
          </cell>
          <cell r="J476">
            <v>1.1369321770418025E-5</v>
          </cell>
          <cell r="K476">
            <v>2.7684183982756216E-6</v>
          </cell>
          <cell r="L476">
            <v>4.0372944195819335E-5</v>
          </cell>
          <cell r="M476">
            <v>5.8497137222281104E-5</v>
          </cell>
          <cell r="N476">
            <v>8.518879601596675E-5</v>
          </cell>
          <cell r="O476">
            <v>2.583377769380802E-4</v>
          </cell>
        </row>
        <row r="477">
          <cell r="A477" t="str">
            <v>TPRLPH2OFCL</v>
          </cell>
          <cell r="B477" t="str">
            <v>VAR_ncap</v>
          </cell>
          <cell r="C477" t="str">
            <v>-</v>
          </cell>
          <cell r="I477">
            <v>1.8254552160952602E-8</v>
          </cell>
          <cell r="M477">
            <v>1.40271504549566E-8</v>
          </cell>
          <cell r="O477">
            <v>6.0650433980045495E-8</v>
          </cell>
        </row>
        <row r="478">
          <cell r="A478" t="str">
            <v>TPRLPH2OFCL</v>
          </cell>
          <cell r="B478" t="str">
            <v>VAR_cap</v>
          </cell>
          <cell r="C478" t="str">
            <v>-</v>
          </cell>
          <cell r="I478">
            <v>1.8254552160952602E-8</v>
          </cell>
          <cell r="J478">
            <v>1.8254552160952602E-8</v>
          </cell>
          <cell r="K478">
            <v>1.8254552160952602E-8</v>
          </cell>
          <cell r="L478">
            <v>1.8254552160952602E-8</v>
          </cell>
          <cell r="M478">
            <v>3.2281702615909203E-8</v>
          </cell>
          <cell r="N478">
            <v>2.9423953027171901E-8</v>
          </cell>
          <cell r="O478">
            <v>7.4677584435002097E-8</v>
          </cell>
        </row>
        <row r="479">
          <cell r="A479" t="str">
            <v>T_C-ICE-GSL-S4</v>
          </cell>
          <cell r="B479" t="str">
            <v>VAR_fout</v>
          </cell>
          <cell r="C479" t="str">
            <v>CO2_T</v>
          </cell>
          <cell r="D479">
            <v>273.81594896616997</v>
          </cell>
          <cell r="E479">
            <v>387.77231358880533</v>
          </cell>
          <cell r="F479">
            <v>734.45907628652685</v>
          </cell>
          <cell r="G479">
            <v>612.55798314118601</v>
          </cell>
          <cell r="H479">
            <v>236.0719878949279</v>
          </cell>
          <cell r="I479">
            <v>24.937727534275421</v>
          </cell>
        </row>
        <row r="480">
          <cell r="A480" t="str">
            <v>T_C-ICE-GSL-S4</v>
          </cell>
          <cell r="B480" t="str">
            <v>VAR_fout</v>
          </cell>
          <cell r="C480" t="str">
            <v>TPCAR</v>
          </cell>
          <cell r="D480">
            <v>1.6299212558010405</v>
          </cell>
          <cell r="E480">
            <v>2.2767001952278521</v>
          </cell>
          <cell r="F480">
            <v>4.3181120737873497</v>
          </cell>
          <cell r="G480">
            <v>3.6273516371879282</v>
          </cell>
          <cell r="H480">
            <v>1.3887873533592767</v>
          </cell>
          <cell r="I480">
            <v>0.14680528508712007</v>
          </cell>
        </row>
        <row r="481">
          <cell r="A481" t="str">
            <v>T_C-ICE-GSL-S4</v>
          </cell>
          <cell r="B481" t="str">
            <v>VAR_fin</v>
          </cell>
          <cell r="C481" t="str">
            <v>TGSL</v>
          </cell>
          <cell r="D481">
            <v>3.7102432109237169</v>
          </cell>
          <cell r="E481">
            <v>5.2543673928022354</v>
          </cell>
          <cell r="F481">
            <v>9.9520200038824829</v>
          </cell>
          <cell r="G481">
            <v>8.3002436739997965</v>
          </cell>
          <cell r="H481">
            <v>3.1988074240505138</v>
          </cell>
          <cell r="I481">
            <v>0.33790958718530451</v>
          </cell>
        </row>
        <row r="482">
          <cell r="A482" t="str">
            <v>T_C-ICE-GSL-S4</v>
          </cell>
          <cell r="B482" t="str">
            <v>VAR_ncap</v>
          </cell>
          <cell r="C482" t="str">
            <v>-</v>
          </cell>
          <cell r="E482">
            <v>8.4561118923450598E-6</v>
          </cell>
          <cell r="F482">
            <v>0.16584836454879001</v>
          </cell>
          <cell r="G482">
            <v>3.4575387662688199E-5</v>
          </cell>
        </row>
        <row r="483">
          <cell r="A483" t="str">
            <v>T_C-ICE-GSL-S4</v>
          </cell>
          <cell r="B483" t="str">
            <v>VAR_cap</v>
          </cell>
          <cell r="C483" t="str">
            <v>-</v>
          </cell>
          <cell r="D483">
            <v>0.15707587724007965</v>
          </cell>
          <cell r="E483">
            <v>0.1792724502111234</v>
          </cell>
          <cell r="F483">
            <v>0.34001128040533102</v>
          </cell>
          <cell r="G483">
            <v>0.28563284688032597</v>
          </cell>
          <cell r="H483">
            <v>0.11137138960314033</v>
          </cell>
          <cell r="I483">
            <v>1.6430077091145908E-2</v>
          </cell>
        </row>
        <row r="484">
          <cell r="A484" t="str">
            <v>T_C-ICE-DSL-S3</v>
          </cell>
          <cell r="B484" t="str">
            <v>VAR_fout</v>
          </cell>
          <cell r="C484" t="str">
            <v>CO2_T</v>
          </cell>
          <cell r="D484">
            <v>364.23423420218785</v>
          </cell>
          <cell r="E484">
            <v>390.4508488159135</v>
          </cell>
          <cell r="F484">
            <v>386.7289028228588</v>
          </cell>
          <cell r="G484">
            <v>295.31447806567184</v>
          </cell>
          <cell r="H484">
            <v>10.123885783574499</v>
          </cell>
          <cell r="I484">
            <v>4.666740260385902E-3</v>
          </cell>
        </row>
        <row r="485">
          <cell r="A485" t="str">
            <v>T_C-ICE-DSL-S3</v>
          </cell>
          <cell r="B485" t="str">
            <v>VAR_fout</v>
          </cell>
          <cell r="C485" t="str">
            <v>TPCAR</v>
          </cell>
          <cell r="D485">
            <v>2.6309583874362548</v>
          </cell>
          <cell r="E485">
            <v>2.8360564843056024</v>
          </cell>
          <cell r="F485">
            <v>2.8065694000659342</v>
          </cell>
          <cell r="G485">
            <v>2.1804859394308891</v>
          </cell>
          <cell r="H485">
            <v>8.1679293362464822E-2</v>
          </cell>
          <cell r="I485">
            <v>3.0060424686185643E-5</v>
          </cell>
        </row>
        <row r="486">
          <cell r="A486" t="str">
            <v>T_C-ICE-DSL-S3</v>
          </cell>
          <cell r="B486" t="str">
            <v>VAR_fin</v>
          </cell>
          <cell r="C486" t="str">
            <v>TDSL</v>
          </cell>
          <cell r="D486">
            <v>4.9690891432767819</v>
          </cell>
          <cell r="E486">
            <v>5.3267510070383715</v>
          </cell>
          <cell r="F486">
            <v>5.2759741176379249</v>
          </cell>
          <cell r="G486">
            <v>4.0288469040337302</v>
          </cell>
          <cell r="H486">
            <v>0.13811576785231211</v>
          </cell>
          <cell r="I486">
            <v>6.3666306417270202E-5</v>
          </cell>
        </row>
        <row r="487">
          <cell r="A487" t="str">
            <v>T_C-ICE-DSL-S3</v>
          </cell>
          <cell r="B487" t="str">
            <v>VAR_ncap</v>
          </cell>
          <cell r="C487" t="str">
            <v>-</v>
          </cell>
          <cell r="E487">
            <v>4.7249824295772396E-6</v>
          </cell>
          <cell r="F487">
            <v>5.7512813885030699E-6</v>
          </cell>
          <cell r="G487">
            <v>4.1367471579981398E-6</v>
          </cell>
        </row>
        <row r="488">
          <cell r="A488" t="str">
            <v>T_C-ICE-DSL-S3</v>
          </cell>
          <cell r="B488" t="str">
            <v>VAR_cap</v>
          </cell>
          <cell r="C488" t="str">
            <v>-</v>
          </cell>
          <cell r="D488">
            <v>0.18324160621428282</v>
          </cell>
          <cell r="E488">
            <v>0.19500118571388542</v>
          </cell>
          <cell r="F488">
            <v>0.19297274336768336</v>
          </cell>
          <cell r="G488">
            <v>0.1499321670664058</v>
          </cell>
          <cell r="H488">
            <v>5.6199608250327819E-3</v>
          </cell>
          <cell r="I488">
            <v>2.4479566432561399E-6</v>
          </cell>
        </row>
        <row r="489">
          <cell r="A489" t="str">
            <v>T_C-ICE-DSL-S4</v>
          </cell>
          <cell r="B489" t="str">
            <v>VAR_fout</v>
          </cell>
          <cell r="C489" t="str">
            <v>CO2_T</v>
          </cell>
          <cell r="D489">
            <v>142.2567850007604</v>
          </cell>
          <cell r="E489">
            <v>162.04863930844019</v>
          </cell>
          <cell r="F489">
            <v>159.38629699575731</v>
          </cell>
          <cell r="G489">
            <v>122.66376678242327</v>
          </cell>
          <cell r="H489">
            <v>7.7829415900815935</v>
          </cell>
          <cell r="I489">
            <v>3.4382685042328651E-3</v>
          </cell>
        </row>
        <row r="490">
          <cell r="A490" t="str">
            <v>T_C-ICE-DSL-S4</v>
          </cell>
          <cell r="B490" t="str">
            <v>VAR_fout</v>
          </cell>
          <cell r="C490" t="str">
            <v>TPCAR</v>
          </cell>
          <cell r="D490">
            <v>0.90439612763455912</v>
          </cell>
          <cell r="E490">
            <v>1.0075552867914614</v>
          </cell>
          <cell r="F490">
            <v>0.99318299046860581</v>
          </cell>
          <cell r="G490">
            <v>0.77515500331940035</v>
          </cell>
          <cell r="H490">
            <v>4.148197075424697E-2</v>
          </cell>
          <cell r="I490">
            <v>2.0037739477494905E-5</v>
          </cell>
        </row>
        <row r="491">
          <cell r="A491" t="str">
            <v>T_C-ICE-DSL-S4</v>
          </cell>
          <cell r="B491" t="str">
            <v>VAR_fin</v>
          </cell>
          <cell r="C491" t="str">
            <v>TDSL</v>
          </cell>
          <cell r="D491">
            <v>1.9407474079230638</v>
          </cell>
          <cell r="E491">
            <v>2.2107590628709421</v>
          </cell>
          <cell r="F491">
            <v>2.1744378853445765</v>
          </cell>
          <cell r="G491">
            <v>1.6734483872090518</v>
          </cell>
          <cell r="H491">
            <v>0.10617928499429194</v>
          </cell>
          <cell r="I491">
            <v>4.6906800876301089E-5</v>
          </cell>
        </row>
        <row r="492">
          <cell r="A492" t="str">
            <v>T_C-ICE-DSL-S4</v>
          </cell>
          <cell r="B492" t="str">
            <v>VAR_ncap</v>
          </cell>
          <cell r="C492" t="str">
            <v>-</v>
          </cell>
          <cell r="E492">
            <v>1.88244718257864E-6</v>
          </cell>
          <cell r="F492">
            <v>2.8638651021032699E-6</v>
          </cell>
          <cell r="G492">
            <v>3.6843027864728601E-6</v>
          </cell>
        </row>
        <row r="493">
          <cell r="A493" t="str">
            <v>T_C-ICE-DSL-S4</v>
          </cell>
          <cell r="B493" t="str">
            <v>VAR_cap</v>
          </cell>
          <cell r="C493" t="str">
            <v>-</v>
          </cell>
          <cell r="D493">
            <v>7.1262484192303813E-2</v>
          </cell>
          <cell r="E493">
            <v>7.9339442546558336E-2</v>
          </cell>
          <cell r="F493">
            <v>7.8206255229276586E-2</v>
          </cell>
          <cell r="G493">
            <v>6.1057388408684181E-2</v>
          </cell>
          <cell r="H493">
            <v>3.3701014369188738E-3</v>
          </cell>
          <cell r="I493">
            <v>1.9567011720758398E-6</v>
          </cell>
        </row>
        <row r="494">
          <cell r="A494" t="str">
            <v>TFLGV-ICENGAExt</v>
          </cell>
          <cell r="B494" t="str">
            <v>VAR_fout</v>
          </cell>
          <cell r="C494" t="str">
            <v>CO2_T</v>
          </cell>
          <cell r="D494">
            <v>6.0676456853256804</v>
          </cell>
          <cell r="E494">
            <v>1.82737546067682</v>
          </cell>
          <cell r="F494">
            <v>3.9592909754536998</v>
          </cell>
        </row>
        <row r="495">
          <cell r="A495" t="str">
            <v>TFLGV-ICENGAExt</v>
          </cell>
          <cell r="B495" t="str">
            <v>VAR_fout</v>
          </cell>
          <cell r="C495" t="str">
            <v>TFLGV</v>
          </cell>
          <cell r="D495">
            <v>2.9863064652786681E-2</v>
          </cell>
          <cell r="E495">
            <v>9.0775958345397575E-3</v>
          </cell>
          <cell r="F495">
            <v>1.9940433165704135E-2</v>
          </cell>
        </row>
        <row r="496">
          <cell r="A496" t="str">
            <v>TFLGV-ICENGAExt</v>
          </cell>
          <cell r="B496" t="str">
            <v>VAR_fin</v>
          </cell>
          <cell r="C496" t="str">
            <v>TNGA</v>
          </cell>
          <cell r="D496">
            <v>0.10758237030719295</v>
          </cell>
          <cell r="E496">
            <v>3.2400274125475484E-2</v>
          </cell>
          <cell r="F496">
            <v>7.0200194600242849E-2</v>
          </cell>
        </row>
        <row r="497">
          <cell r="A497" t="str">
            <v>TFLGV-ICENGAExt</v>
          </cell>
          <cell r="B497" t="str">
            <v>VAR_cap</v>
          </cell>
          <cell r="C497" t="str">
            <v>-</v>
          </cell>
          <cell r="D497">
            <v>2.0849749982390906E-3</v>
          </cell>
          <cell r="E497">
            <v>1.807E-3</v>
          </cell>
          <cell r="F497">
            <v>1.39E-3</v>
          </cell>
        </row>
        <row r="498">
          <cell r="A498" t="str">
            <v>D-TGSL</v>
          </cell>
          <cell r="B498" t="str">
            <v>VAR_fout</v>
          </cell>
          <cell r="C498" t="str">
            <v>CO2</v>
          </cell>
          <cell r="D498">
            <v>5847.2840103468898</v>
          </cell>
          <cell r="E498">
            <v>5609.1216488720202</v>
          </cell>
          <cell r="F498">
            <v>5013.8049011200801</v>
          </cell>
          <cell r="G498">
            <v>3432.8825003604202</v>
          </cell>
          <cell r="H498">
            <v>1635.91851190034</v>
          </cell>
          <cell r="I498">
            <v>658.467625910876</v>
          </cell>
          <cell r="J498">
            <v>380.38717650678302</v>
          </cell>
          <cell r="K498">
            <v>19.622834912656302</v>
          </cell>
          <cell r="L498">
            <v>17.200433473892801</v>
          </cell>
          <cell r="M498">
            <v>24.867988142794399</v>
          </cell>
          <cell r="N498">
            <v>16.379978887779099</v>
          </cell>
          <cell r="O498">
            <v>15.6779369643578</v>
          </cell>
        </row>
        <row r="499">
          <cell r="A499" t="str">
            <v>D-TGSL</v>
          </cell>
          <cell r="B499" t="str">
            <v>VAR_fout</v>
          </cell>
          <cell r="C499" t="str">
            <v>TGSL</v>
          </cell>
          <cell r="D499">
            <v>82.587976802212495</v>
          </cell>
          <cell r="E499">
            <v>79.224129916444596</v>
          </cell>
          <cell r="F499">
            <v>70.815770237497091</v>
          </cell>
          <cell r="G499">
            <v>48.486619647303513</v>
          </cell>
          <cell r="H499">
            <v>23.362196228107713</v>
          </cell>
          <cell r="I499">
            <v>9.3009524006451247</v>
          </cell>
          <cell r="J499">
            <v>5.373300464317067</v>
          </cell>
          <cell r="K499">
            <v>1.3461940266693597</v>
          </cell>
          <cell r="L499">
            <v>1.2450078218231366</v>
          </cell>
          <cell r="M499">
            <v>1.2338069222877119</v>
          </cell>
          <cell r="N499">
            <v>1.1206527484667801</v>
          </cell>
          <cell r="O499">
            <v>1.0788242639414798</v>
          </cell>
        </row>
        <row r="500">
          <cell r="A500" t="str">
            <v>D-TGSL</v>
          </cell>
          <cell r="B500" t="str">
            <v>VAR_fin</v>
          </cell>
          <cell r="C500" t="str">
            <v>GSL</v>
          </cell>
          <cell r="D500">
            <v>79.231490655106981</v>
          </cell>
          <cell r="E500">
            <v>76.004358385799691</v>
          </cell>
          <cell r="F500">
            <v>67.93773578753499</v>
          </cell>
          <cell r="G500">
            <v>46.516023040114099</v>
          </cell>
          <cell r="H500">
            <v>22.166917505424628</v>
          </cell>
          <cell r="I500">
            <v>8.9223255543479247</v>
          </cell>
          <cell r="J500">
            <v>5.1542977846447657</v>
          </cell>
          <cell r="K500">
            <v>0.26589207198721271</v>
          </cell>
          <cell r="L500">
            <v>0.23306820425328933</v>
          </cell>
          <cell r="M500">
            <v>0.33696460898095415</v>
          </cell>
          <cell r="N500">
            <v>0.22195093343874089</v>
          </cell>
          <cell r="O500">
            <v>0.21243817024875056</v>
          </cell>
        </row>
        <row r="501">
          <cell r="A501" t="str">
            <v>D-TGSL</v>
          </cell>
          <cell r="B501" t="str">
            <v>VAR_fin</v>
          </cell>
          <cell r="C501" t="str">
            <v>ETH</v>
          </cell>
          <cell r="D501">
            <v>4.5883107400029255</v>
          </cell>
          <cell r="E501">
            <v>4.4014233194675096</v>
          </cell>
          <cell r="F501">
            <v>3.9342730185175028</v>
          </cell>
          <cell r="G501">
            <v>2.6937890371933149</v>
          </cell>
          <cell r="H501">
            <v>1.543732924614831</v>
          </cell>
          <cell r="I501">
            <v>0.51735335618211065</v>
          </cell>
          <cell r="J501">
            <v>0.29914707648976302</v>
          </cell>
          <cell r="K501">
            <v>1.1003808445531236</v>
          </cell>
          <cell r="L501">
            <v>1.0305092846814585</v>
          </cell>
          <cell r="M501">
            <v>0.915244915624014</v>
          </cell>
          <cell r="N501">
            <v>0.91541668871956761</v>
          </cell>
          <cell r="O501">
            <v>0.8824770829236146</v>
          </cell>
        </row>
        <row r="502">
          <cell r="A502" t="str">
            <v>T_TW-BEVELC-S1</v>
          </cell>
          <cell r="B502" t="str">
            <v>VAR_fout</v>
          </cell>
          <cell r="C502" t="str">
            <v>TPTWL</v>
          </cell>
          <cell r="D502">
            <v>1.7671108914552008E-2</v>
          </cell>
          <cell r="E502">
            <v>1.1918374202972821</v>
          </cell>
          <cell r="F502">
            <v>1.1918479031069129</v>
          </cell>
          <cell r="G502">
            <v>1.0488958007022064</v>
          </cell>
          <cell r="H502">
            <v>1.0663006936037379E-2</v>
          </cell>
          <cell r="I502">
            <v>7.8801240266407977E-3</v>
          </cell>
          <cell r="J502">
            <v>1.005398163923287</v>
          </cell>
          <cell r="K502">
            <v>1.8368289759998055</v>
          </cell>
          <cell r="L502">
            <v>1.8724967098933303</v>
          </cell>
          <cell r="M502">
            <v>1.8295613704149727</v>
          </cell>
          <cell r="N502">
            <v>1.795034453058441</v>
          </cell>
          <cell r="O502">
            <v>1.7583227513661204</v>
          </cell>
        </row>
        <row r="503">
          <cell r="A503" t="str">
            <v>T_TW-BEVELC-S1</v>
          </cell>
          <cell r="B503" t="str">
            <v>VAR_fin</v>
          </cell>
          <cell r="C503" t="str">
            <v>T-ELC-TWSTGout_S1</v>
          </cell>
          <cell r="D503">
            <v>1.5921456997382351E-3</v>
          </cell>
          <cell r="E503">
            <v>0.10684487003564708</v>
          </cell>
          <cell r="F503">
            <v>0.10683318677545624</v>
          </cell>
          <cell r="G503">
            <v>9.4015056224826268E-2</v>
          </cell>
          <cell r="H503">
            <v>9.4699218429861946E-4</v>
          </cell>
          <cell r="I503">
            <v>6.7723051287023892E-4</v>
          </cell>
          <cell r="J503">
            <v>8.5345804069158857E-2</v>
          </cell>
          <cell r="K503">
            <v>0.15492921480665139</v>
          </cell>
          <cell r="L503">
            <v>0.15752431150457846</v>
          </cell>
          <cell r="M503">
            <v>0.15356576179139925</v>
          </cell>
          <cell r="N503">
            <v>0.15066771614400881</v>
          </cell>
          <cell r="O503">
            <v>0.14758628879852403</v>
          </cell>
        </row>
        <row r="504">
          <cell r="A504" t="str">
            <v>T_TW-BEVELC-S1</v>
          </cell>
          <cell r="B504" t="str">
            <v>VAR_ncap</v>
          </cell>
          <cell r="C504" t="str">
            <v>-</v>
          </cell>
          <cell r="D504">
            <v>1.5268278875204901E-4</v>
          </cell>
          <cell r="E504">
            <v>0.40237760998391597</v>
          </cell>
          <cell r="F504">
            <v>6.6350271535223701E-3</v>
          </cell>
          <cell r="G504">
            <v>4.9828948429805603E-5</v>
          </cell>
          <cell r="H504">
            <v>2.4341725622494101E-4</v>
          </cell>
          <cell r="I504">
            <v>2.4631186565131601E-3</v>
          </cell>
          <cell r="J504">
            <v>0.34669421884218998</v>
          </cell>
          <cell r="K504">
            <v>0.41636424212550499</v>
          </cell>
          <cell r="L504">
            <v>0.22887261079316401</v>
          </cell>
          <cell r="M504">
            <v>0.35858500056845399</v>
          </cell>
          <cell r="N504">
            <v>0.40150759616619902</v>
          </cell>
          <cell r="O504">
            <v>0.15559739691890501</v>
          </cell>
        </row>
        <row r="505">
          <cell r="A505" t="str">
            <v>T_TW-BEVELC-S1</v>
          </cell>
          <cell r="B505" t="str">
            <v>VAR_cap</v>
          </cell>
          <cell r="C505" t="str">
            <v>-</v>
          </cell>
          <cell r="D505">
            <v>6.0935856185355278E-3</v>
          </cell>
          <cell r="E505">
            <v>0.41042520236264207</v>
          </cell>
          <cell r="F505">
            <v>0.41706024282100912</v>
          </cell>
          <cell r="G505">
            <v>0.36105683372831932</v>
          </cell>
          <cell r="H505">
            <v>3.6925990824895989E-3</v>
          </cell>
          <cell r="I505">
            <v>2.7169655272238137E-3</v>
          </cell>
          <cell r="J505">
            <v>0.34928349860702324</v>
          </cell>
          <cell r="K505">
            <v>0.76389971799327827</v>
          </cell>
          <cell r="L505">
            <v>0.80118352894459344</v>
          </cell>
          <cell r="M505">
            <v>0.80077908229368477</v>
          </cell>
          <cell r="N505">
            <v>0.80063083568055904</v>
          </cell>
          <cell r="O505">
            <v>0.79910041476517613</v>
          </cell>
        </row>
        <row r="506">
          <cell r="A506" t="str">
            <v>T_TW-BEVELC-S2</v>
          </cell>
          <cell r="B506" t="str">
            <v>VAR_fout</v>
          </cell>
          <cell r="C506" t="str">
            <v>TPTWL</v>
          </cell>
          <cell r="D506">
            <v>2.2564048347327261E-3</v>
          </cell>
          <cell r="E506">
            <v>2.1416756952356468E-3</v>
          </cell>
          <cell r="F506">
            <v>2.5168491593294856E-3</v>
          </cell>
          <cell r="G506">
            <v>2.3391898207632388E-3</v>
          </cell>
          <cell r="H506">
            <v>4.3568981752109196E-4</v>
          </cell>
          <cell r="I506">
            <v>4.4233817416707293E-4</v>
          </cell>
          <cell r="J506">
            <v>5.918767290539025E-4</v>
          </cell>
          <cell r="K506">
            <v>8.2627774751544954E-4</v>
          </cell>
          <cell r="L506">
            <v>9.4189228712344237E-4</v>
          </cell>
          <cell r="M506">
            <v>1.2437217875404577E-3</v>
          </cell>
          <cell r="N506">
            <v>1.1795232160342773E-3</v>
          </cell>
          <cell r="O506">
            <v>1.7427342873554286E-3</v>
          </cell>
        </row>
        <row r="507">
          <cell r="A507" t="str">
            <v>T_TW-BEVELC-S2</v>
          </cell>
          <cell r="B507" t="str">
            <v>VAR_fin</v>
          </cell>
          <cell r="C507" t="str">
            <v>T-ELC-TWSTGout_S2</v>
          </cell>
          <cell r="D507">
            <v>3.590414651011999E-4</v>
          </cell>
          <cell r="E507">
            <v>3.4060675679192754E-4</v>
          </cell>
          <cell r="F507">
            <v>4.0010492475385848E-4</v>
          </cell>
          <cell r="G507">
            <v>3.7158758993288818E-4</v>
          </cell>
          <cell r="H507">
            <v>6.7771214273276787E-5</v>
          </cell>
          <cell r="I507">
            <v>6.750292974799015E-5</v>
          </cell>
          <cell r="J507">
            <v>8.9560595231817587E-5</v>
          </cell>
          <cell r="K507">
            <v>1.2354006347303285E-4</v>
          </cell>
          <cell r="L507">
            <v>1.3990420726290274E-4</v>
          </cell>
          <cell r="M507">
            <v>1.8434659098675175E-4</v>
          </cell>
          <cell r="N507">
            <v>1.7483096786111084E-4</v>
          </cell>
          <cell r="O507">
            <v>2.5831108539557451E-4</v>
          </cell>
        </row>
        <row r="508">
          <cell r="A508" t="str">
            <v>T_TW-BEVELC-S2</v>
          </cell>
          <cell r="B508" t="str">
            <v>VAR_ncap</v>
          </cell>
          <cell r="C508" t="str">
            <v>-</v>
          </cell>
          <cell r="D508">
            <v>1.17413941540908E-5</v>
          </cell>
          <cell r="E508">
            <v>3.1316103651462497E-5</v>
          </cell>
          <cell r="F508">
            <v>3.4476115367806298E-5</v>
          </cell>
          <cell r="G508">
            <v>2.23458401460348E-5</v>
          </cell>
          <cell r="H508">
            <v>7.0232556742605401E-5</v>
          </cell>
          <cell r="I508">
            <v>7.7864501453512095E-5</v>
          </cell>
          <cell r="J508">
            <v>9.5185962890329405E-5</v>
          </cell>
          <cell r="K508">
            <v>1.50668834852377E-4</v>
          </cell>
          <cell r="L508">
            <v>1.4663632839455001E-4</v>
          </cell>
          <cell r="M508">
            <v>1.89460051223738E-4</v>
          </cell>
          <cell r="N508">
            <v>1.9750371149909201E-4</v>
          </cell>
          <cell r="O508">
            <v>2.99148562949921E-4</v>
          </cell>
        </row>
        <row r="509">
          <cell r="A509" t="str">
            <v>T_TW-BEVELC-S2</v>
          </cell>
          <cell r="B509" t="str">
            <v>VAR_cap</v>
          </cell>
          <cell r="C509" t="str">
            <v>-</v>
          </cell>
          <cell r="D509">
            <v>7.9668269911972473E-4</v>
          </cell>
          <cell r="E509">
            <v>9.459697101584395E-4</v>
          </cell>
          <cell r="F509">
            <v>9.8051992686760221E-4</v>
          </cell>
          <cell r="G509">
            <v>8.3786804994224334E-4</v>
          </cell>
          <cell r="H509">
            <v>1.6572566376466758E-4</v>
          </cell>
          <cell r="I509">
            <v>1.6180819835581516E-4</v>
          </cell>
          <cell r="J509">
            <v>2.3225163305149479E-4</v>
          </cell>
          <cell r="K509">
            <v>3.2365159893469659E-4</v>
          </cell>
          <cell r="L509">
            <v>3.6690500998230198E-4</v>
          </cell>
          <cell r="M509">
            <v>4.8666735902682518E-4</v>
          </cell>
          <cell r="N509">
            <v>4.6292642943680801E-4</v>
          </cell>
          <cell r="O509">
            <v>6.8600828802411226E-4</v>
          </cell>
        </row>
        <row r="510">
          <cell r="A510" t="str">
            <v>TFRLFH2OFCL</v>
          </cell>
          <cell r="B510" t="str">
            <v>VAR_fout</v>
          </cell>
          <cell r="C510" t="str">
            <v>TFRLF</v>
          </cell>
          <cell r="M510">
            <v>1.6586620293789801E-7</v>
          </cell>
          <cell r="N510">
            <v>1.7089141317096058E-7</v>
          </cell>
          <cell r="O510">
            <v>1.8490226897658089E-6</v>
          </cell>
        </row>
        <row r="511">
          <cell r="A511" t="str">
            <v>TFRLFH2OFCL</v>
          </cell>
          <cell r="B511" t="str">
            <v>VAR_fin</v>
          </cell>
          <cell r="C511" t="str">
            <v>TH2O</v>
          </cell>
          <cell r="M511">
            <v>2.7951367150714762E-5</v>
          </cell>
          <cell r="N511">
            <v>2.8798203297837804E-5</v>
          </cell>
          <cell r="O511">
            <v>3.115927847639755E-4</v>
          </cell>
        </row>
        <row r="512">
          <cell r="A512" t="str">
            <v>TFRLFH2OFCL</v>
          </cell>
          <cell r="B512" t="str">
            <v>VAR_ncap</v>
          </cell>
          <cell r="C512" t="str">
            <v>-</v>
          </cell>
          <cell r="I512">
            <v>4.2440429229425401E-8</v>
          </cell>
          <cell r="K512">
            <v>3.2438642619681597E-8</v>
          </cell>
          <cell r="M512">
            <v>4.0456100565711098E-8</v>
          </cell>
          <cell r="O512">
            <v>1.89752103765688E-7</v>
          </cell>
        </row>
        <row r="513">
          <cell r="A513" t="str">
            <v>TFRLFH2OFCL</v>
          </cell>
          <cell r="B513" t="str">
            <v>VAR_cap</v>
          </cell>
          <cell r="C513" t="str">
            <v>-</v>
          </cell>
          <cell r="I513">
            <v>4.2440429229425401E-8</v>
          </cell>
          <cell r="J513">
            <v>4.2440429229425401E-8</v>
          </cell>
          <cell r="K513">
            <v>7.4879071849106998E-8</v>
          </cell>
          <cell r="L513">
            <v>7.4879071849106998E-8</v>
          </cell>
          <cell r="M513">
            <v>1.15335172414818E-7</v>
          </cell>
          <cell r="N513">
            <v>1.08691124502448E-7</v>
          </cell>
          <cell r="O513">
            <v>2.6264684695108002E-7</v>
          </cell>
        </row>
        <row r="514">
          <cell r="A514" t="str">
            <v>T_TW-BEVELC-S3</v>
          </cell>
          <cell r="B514" t="str">
            <v>VAR_fout</v>
          </cell>
          <cell r="C514" t="str">
            <v>TPTWL</v>
          </cell>
          <cell r="D514">
            <v>3.2474706189887482E-4</v>
          </cell>
          <cell r="E514">
            <v>4.4129248740252245E-4</v>
          </cell>
          <cell r="F514">
            <v>5.5312426723135488E-4</v>
          </cell>
          <cell r="G514">
            <v>6.017142788508963E-4</v>
          </cell>
          <cell r="H514">
            <v>6.8180248802206548E-4</v>
          </cell>
          <cell r="I514">
            <v>5.30971738856471E-4</v>
          </cell>
          <cell r="J514">
            <v>3.8777610663394543E-4</v>
          </cell>
          <cell r="K514">
            <v>5.2197710580977259E-4</v>
          </cell>
          <cell r="L514">
            <v>6.2426577295148378E-4</v>
          </cell>
          <cell r="M514">
            <v>7.5029447052055403E-4</v>
          </cell>
          <cell r="N514">
            <v>8.4709447410735424E-4</v>
          </cell>
          <cell r="O514">
            <v>1.0682751048936678E-3</v>
          </cell>
        </row>
        <row r="515">
          <cell r="A515" t="str">
            <v>T_TW-BEVELC-S3</v>
          </cell>
          <cell r="B515" t="str">
            <v>VAR_fin</v>
          </cell>
          <cell r="C515" t="str">
            <v>T-ELC-TWSTGout_S3</v>
          </cell>
          <cell r="D515">
            <v>7.9397478322548479E-5</v>
          </cell>
          <cell r="E515">
            <v>1.0773710853020551E-4</v>
          </cell>
          <cell r="F515">
            <v>1.3486315936725316E-4</v>
          </cell>
          <cell r="G515">
            <v>1.4647024542873267E-4</v>
          </cell>
          <cell r="H515">
            <v>1.6506987815662275E-4</v>
          </cell>
          <cell r="I515">
            <v>1.2669741921849382E-4</v>
          </cell>
          <cell r="J515">
            <v>8.9663952597961746E-5</v>
          </cell>
          <cell r="K515">
            <v>1.1947606003226724E-4</v>
          </cell>
          <cell r="L515">
            <v>1.41870765951593E-4</v>
          </cell>
          <cell r="M515">
            <v>1.6946723180401654E-4</v>
          </cell>
          <cell r="N515">
            <v>1.9083037181656887E-4</v>
          </cell>
          <cell r="O515">
            <v>2.4065714238552234E-4</v>
          </cell>
        </row>
        <row r="516">
          <cell r="A516" t="str">
            <v>T_TW-BEVELC-S3</v>
          </cell>
          <cell r="B516" t="str">
            <v>VAR_ncap</v>
          </cell>
          <cell r="C516" t="str">
            <v>-</v>
          </cell>
          <cell r="D516">
            <v>1.18946537437029E-5</v>
          </cell>
          <cell r="E516">
            <v>1.5485639044644301E-5</v>
          </cell>
          <cell r="F516">
            <v>2.00476606315572E-5</v>
          </cell>
          <cell r="G516">
            <v>1.42939573323738E-5</v>
          </cell>
          <cell r="H516">
            <v>3.6148436013742201E-5</v>
          </cell>
          <cell r="I516">
            <v>4.24838318895832E-5</v>
          </cell>
          <cell r="J516">
            <v>6.0749112736899803E-5</v>
          </cell>
          <cell r="K516">
            <v>6.4707503897482201E-5</v>
          </cell>
          <cell r="L516">
            <v>6.9934656035427505E-5</v>
          </cell>
          <cell r="M516">
            <v>9.7833270443092003E-5</v>
          </cell>
          <cell r="N516">
            <v>9.9748183610917006E-5</v>
          </cell>
          <cell r="O516">
            <v>1.51513829786371E-4</v>
          </cell>
        </row>
        <row r="517">
          <cell r="A517" t="str">
            <v>T_TW-BEVELC-S3</v>
          </cell>
          <cell r="B517" t="str">
            <v>VAR_cap</v>
          </cell>
          <cell r="C517" t="str">
            <v>-</v>
          </cell>
          <cell r="D517">
            <v>1.1888354080305791E-4</v>
          </cell>
          <cell r="E517">
            <v>1.8934240420293434E-4</v>
          </cell>
          <cell r="F517">
            <v>2.0942795341990451E-4</v>
          </cell>
          <cell r="G517">
            <v>2.2366776650849915E-4</v>
          </cell>
          <cell r="H517">
            <v>2.5927869731980362E-4</v>
          </cell>
          <cell r="I517">
            <v>1.9896266896962566E-4</v>
          </cell>
          <cell r="J517">
            <v>1.5266105132915578E-4</v>
          </cell>
          <cell r="K517">
            <v>2.0402097800424187E-4</v>
          </cell>
          <cell r="L517">
            <v>2.4314654380926275E-4</v>
          </cell>
          <cell r="M517">
            <v>2.9313525650402064E-4</v>
          </cell>
          <cell r="N517">
            <v>3.3214620018417595E-4</v>
          </cell>
          <cell r="O517">
            <v>4.1893402720225747E-4</v>
          </cell>
        </row>
        <row r="518">
          <cell r="A518" t="str">
            <v>T_TW-BEVELC-S4</v>
          </cell>
          <cell r="B518" t="str">
            <v>VAR_fout</v>
          </cell>
          <cell r="C518" t="str">
            <v>TPTWL</v>
          </cell>
          <cell r="D518">
            <v>6.2204049968532082E-5</v>
          </cell>
          <cell r="E518">
            <v>1.3150492095367414E-4</v>
          </cell>
          <cell r="F518">
            <v>1.7911166293356747E-4</v>
          </cell>
          <cell r="G518">
            <v>2.1119476950956587E-4</v>
          </cell>
          <cell r="H518">
            <v>2.7103767045063263E-4</v>
          </cell>
          <cell r="I518">
            <v>3.4985685301006976E-4</v>
          </cell>
          <cell r="J518">
            <v>3.5791917941465365E-4</v>
          </cell>
          <cell r="K518">
            <v>3.9503257779537E-4</v>
          </cell>
          <cell r="L518">
            <v>4.7334913644199119E-4</v>
          </cell>
          <cell r="M518">
            <v>5.666525796346112E-4</v>
          </cell>
          <cell r="N518">
            <v>6.301810612203896E-4</v>
          </cell>
          <cell r="O518">
            <v>7.9875973244479797E-4</v>
          </cell>
        </row>
        <row r="519">
          <cell r="A519" t="str">
            <v>T_TW-BEVELC-S4</v>
          </cell>
          <cell r="B519" t="str">
            <v>VAR_fin</v>
          </cell>
          <cell r="C519" t="str">
            <v>T-ELC-TWSTGout_S4</v>
          </cell>
          <cell r="D519">
            <v>1.6521425326374923E-5</v>
          </cell>
          <cell r="E519">
            <v>3.483047192806417E-5</v>
          </cell>
          <cell r="F519">
            <v>4.7287825594634313E-5</v>
          </cell>
          <cell r="G519">
            <v>5.5502771601855514E-5</v>
          </cell>
          <cell r="H519">
            <v>7.0638190941873841E-5</v>
          </cell>
          <cell r="I519">
            <v>9.0335140338373892E-5</v>
          </cell>
          <cell r="J519">
            <v>9.0707343025813697E-5</v>
          </cell>
          <cell r="K519">
            <v>9.7776310475112423E-5</v>
          </cell>
          <cell r="L519">
            <v>1.1626482082741144E-4</v>
          </cell>
          <cell r="M519">
            <v>1.3825345609430362E-4</v>
          </cell>
          <cell r="N519">
            <v>1.5309918807826387E-4</v>
          </cell>
          <cell r="O519">
            <v>1.9369705598347637E-4</v>
          </cell>
        </row>
        <row r="520">
          <cell r="A520" t="str">
            <v>T_TW-BEVELC-S4</v>
          </cell>
          <cell r="B520" t="str">
            <v>VAR_ncap</v>
          </cell>
          <cell r="C520" t="str">
            <v>-</v>
          </cell>
          <cell r="D520">
            <v>1.0879314853363999E-5</v>
          </cell>
          <cell r="E520">
            <v>1.42641346310548E-5</v>
          </cell>
          <cell r="F520">
            <v>1.5300045464407002E-5</v>
          </cell>
          <cell r="G520">
            <v>1.3618135500399399E-5</v>
          </cell>
          <cell r="H520">
            <v>2.33627191484797E-5</v>
          </cell>
          <cell r="I520">
            <v>2.8370262985437299E-5</v>
          </cell>
          <cell r="J520">
            <v>3.8101603687167699E-5</v>
          </cell>
          <cell r="K520">
            <v>5.0463746561695603E-5</v>
          </cell>
          <cell r="L520">
            <v>4.3828882209549501E-5</v>
          </cell>
          <cell r="M520">
            <v>6.0126456909007801E-5</v>
          </cell>
          <cell r="N520">
            <v>5.9832476285369501E-5</v>
          </cell>
          <cell r="O520">
            <v>9.8086672730153304E-5</v>
          </cell>
        </row>
        <row r="521">
          <cell r="A521" t="str">
            <v>T_TW-BEVELC-S4</v>
          </cell>
          <cell r="B521" t="str">
            <v>VAR_cap</v>
          </cell>
          <cell r="C521" t="str">
            <v>-</v>
          </cell>
          <cell r="D521">
            <v>2.3879314853363999E-5</v>
          </cell>
          <cell r="E521">
            <v>5.21434494844188E-5</v>
          </cell>
          <cell r="F521">
            <v>6.7443494948825805E-5</v>
          </cell>
          <cell r="G521">
            <v>8.1020050881341451E-5</v>
          </cell>
          <cell r="H521">
            <v>1.0437605840508637E-4</v>
          </cell>
          <cell r="I521">
            <v>1.3254999211010596E-4</v>
          </cell>
          <cell r="J521">
            <v>1.4033289398572256E-4</v>
          </cell>
          <cell r="K521">
            <v>1.5385568810687424E-4</v>
          </cell>
          <cell r="L521">
            <v>1.8406536013919103E-4</v>
          </cell>
          <cell r="M521">
            <v>2.2080034339397545E-4</v>
          </cell>
          <cell r="N521">
            <v>2.4630703832062036E-4</v>
          </cell>
          <cell r="O521">
            <v>3.1228033630706354E-4</v>
          </cell>
        </row>
        <row r="522">
          <cell r="A522" t="str">
            <v>T_B_u-BeVELCEXT</v>
          </cell>
          <cell r="B522" t="str">
            <v>VAR_fout</v>
          </cell>
          <cell r="C522" t="str">
            <v>TPBSu</v>
          </cell>
          <cell r="D522">
            <v>1.9975162092758093E-3</v>
          </cell>
          <cell r="E522">
            <v>1.6035774325921521E-3</v>
          </cell>
          <cell r="F522">
            <v>1.0023780883951789E-3</v>
          </cell>
        </row>
        <row r="523">
          <cell r="A523" t="str">
            <v>T_B_u-BeVELCEXT</v>
          </cell>
          <cell r="B523" t="str">
            <v>VAR_fin</v>
          </cell>
          <cell r="C523" t="str">
            <v>TELC</v>
          </cell>
          <cell r="D523">
            <v>4.7666544179484965E-4</v>
          </cell>
          <cell r="E523">
            <v>4.7530999165325109E-4</v>
          </cell>
          <cell r="F523">
            <v>4.6655426906005933E-4</v>
          </cell>
        </row>
        <row r="524">
          <cell r="A524" t="str">
            <v>T_B_u-BeVELCEXT</v>
          </cell>
          <cell r="B524" t="str">
            <v>VAR_cap</v>
          </cell>
          <cell r="C524" t="str">
            <v>-</v>
          </cell>
          <cell r="D524">
            <v>3.7788600714275047E-5</v>
          </cell>
          <cell r="E524">
            <v>3.02316440049444E-5</v>
          </cell>
          <cell r="F524">
            <v>1.8894777503090199E-5</v>
          </cell>
        </row>
        <row r="525">
          <cell r="A525" t="str">
            <v>T_B_u-HYBDSL-S1</v>
          </cell>
          <cell r="B525" t="str">
            <v>VAR_fout</v>
          </cell>
          <cell r="C525" t="str">
            <v>CO2_T</v>
          </cell>
          <cell r="E525">
            <v>15.3887222679123</v>
          </cell>
          <cell r="F525">
            <v>2.7575477485244099E-3</v>
          </cell>
        </row>
        <row r="526">
          <cell r="A526" t="str">
            <v>T_B_u-HYBDSL-S1</v>
          </cell>
          <cell r="B526" t="str">
            <v>VAR_fout</v>
          </cell>
          <cell r="C526" t="str">
            <v>TPBSu</v>
          </cell>
          <cell r="E526">
            <v>3.4118392759105505E-2</v>
          </cell>
          <cell r="F526">
            <v>6.2404912071661055E-6</v>
          </cell>
        </row>
        <row r="527">
          <cell r="A527" t="str">
            <v>T_B_u-HYBDSL-S1</v>
          </cell>
          <cell r="B527" t="str">
            <v>VAR_fin</v>
          </cell>
          <cell r="C527" t="str">
            <v>TDSL</v>
          </cell>
          <cell r="E527">
            <v>0.20994164076278649</v>
          </cell>
          <cell r="F527">
            <v>3.7620023854357558E-5</v>
          </cell>
        </row>
        <row r="528">
          <cell r="A528" t="str">
            <v>T_B_u-HYBDSL-S1</v>
          </cell>
          <cell r="B528" t="str">
            <v>VAR_ncap</v>
          </cell>
          <cell r="C528" t="str">
            <v>-</v>
          </cell>
          <cell r="E528">
            <v>6.4342487001479195E-4</v>
          </cell>
          <cell r="F528">
            <v>7.5068674887789305E-8</v>
          </cell>
        </row>
        <row r="529">
          <cell r="A529" t="str">
            <v>T_B_u-HYBDSL-S1</v>
          </cell>
          <cell r="B529" t="str">
            <v>VAR_cap</v>
          </cell>
          <cell r="C529" t="str">
            <v>-</v>
          </cell>
          <cell r="E529">
            <v>6.4342487001479195E-4</v>
          </cell>
          <cell r="F529">
            <v>1.699446828779894E-7</v>
          </cell>
          <cell r="G529">
            <v>4.3610586105899407E-10</v>
          </cell>
          <cell r="H529">
            <v>2.3707727238799372E-10</v>
          </cell>
        </row>
        <row r="530">
          <cell r="A530" t="str">
            <v>T_B_u-HYBDSL-S2</v>
          </cell>
          <cell r="B530" t="str">
            <v>VAR_fout</v>
          </cell>
          <cell r="C530" t="str">
            <v>CO2_T</v>
          </cell>
          <cell r="E530">
            <v>1.05437180121861E-2</v>
          </cell>
          <cell r="F530">
            <v>2.1253833907849988E-3</v>
          </cell>
        </row>
        <row r="531">
          <cell r="A531" t="str">
            <v>T_B_u-HYBDSL-S2</v>
          </cell>
          <cell r="B531" t="str">
            <v>VAR_fout</v>
          </cell>
          <cell r="C531" t="str">
            <v>TPBSu</v>
          </cell>
          <cell r="E531">
            <v>1.6756878499249373E-5</v>
          </cell>
          <cell r="F531">
            <v>3.4237989503998313E-6</v>
          </cell>
        </row>
        <row r="532">
          <cell r="A532" t="str">
            <v>T_B_u-HYBDSL-S2</v>
          </cell>
          <cell r="B532" t="str">
            <v>VAR_fin</v>
          </cell>
          <cell r="C532" t="str">
            <v>TDSL</v>
          </cell>
          <cell r="E532">
            <v>1.4384335623719079E-4</v>
          </cell>
          <cell r="F532">
            <v>2.8995680638267345E-5</v>
          </cell>
        </row>
        <row r="533">
          <cell r="A533" t="str">
            <v>T_B_u-HYBDSL-S2</v>
          </cell>
          <cell r="B533" t="str">
            <v>VAR_ncap</v>
          </cell>
          <cell r="C533" t="str">
            <v>-</v>
          </cell>
          <cell r="E533">
            <v>3.2585828586437002E-7</v>
          </cell>
          <cell r="F533">
            <v>3.4288054283193303E-8</v>
          </cell>
        </row>
        <row r="534">
          <cell r="A534" t="str">
            <v>T_B_u-HYBDSL-S2</v>
          </cell>
          <cell r="B534" t="str">
            <v>VAR_cap</v>
          </cell>
          <cell r="C534" t="str">
            <v>-</v>
          </cell>
          <cell r="E534">
            <v>3.2585828586437002E-7</v>
          </cell>
          <cell r="F534">
            <v>1.0364856546427299E-7</v>
          </cell>
          <cell r="G534">
            <v>3.0538507372470024E-9</v>
          </cell>
          <cell r="H534">
            <v>2.0112545243021005E-9</v>
          </cell>
        </row>
        <row r="535">
          <cell r="A535" t="str">
            <v>T_B_u-HYBDSL-S3</v>
          </cell>
          <cell r="B535" t="str">
            <v>VAR_fout</v>
          </cell>
          <cell r="C535" t="str">
            <v>CO2_T</v>
          </cell>
          <cell r="E535">
            <v>8.5627107514944407E-3</v>
          </cell>
          <cell r="F535">
            <v>3.0871526613662449E-3</v>
          </cell>
        </row>
        <row r="536">
          <cell r="A536" t="str">
            <v>T_B_u-HYBDSL-S3</v>
          </cell>
          <cell r="B536" t="str">
            <v>VAR_fout</v>
          </cell>
          <cell r="C536" t="str">
            <v>TPBSu</v>
          </cell>
          <cell r="E536">
            <v>9.1393010501625042E-6</v>
          </cell>
          <cell r="F536">
            <v>3.3202588743548313E-6</v>
          </cell>
        </row>
        <row r="537">
          <cell r="A537" t="str">
            <v>T_B_u-HYBDSL-S3</v>
          </cell>
          <cell r="B537" t="str">
            <v>VAR_fin</v>
          </cell>
          <cell r="C537" t="str">
            <v>TDSL</v>
          </cell>
          <cell r="E537">
            <v>1.168173363096103E-4</v>
          </cell>
          <cell r="F537">
            <v>4.2116680236920111E-5</v>
          </cell>
        </row>
        <row r="538">
          <cell r="A538" t="str">
            <v>T_B_u-HYBDSL-S3</v>
          </cell>
          <cell r="B538" t="str">
            <v>VAR_ncap</v>
          </cell>
          <cell r="C538" t="str">
            <v>-</v>
          </cell>
          <cell r="E538">
            <v>1.8044698894033499E-7</v>
          </cell>
          <cell r="F538">
            <v>2.18975976673027E-8</v>
          </cell>
        </row>
        <row r="539">
          <cell r="A539" t="str">
            <v>T_B_u-HYBDSL-S3</v>
          </cell>
          <cell r="B539" t="str">
            <v>VAR_cap</v>
          </cell>
          <cell r="C539" t="str">
            <v>-</v>
          </cell>
          <cell r="E539">
            <v>1.8044698894033499E-7</v>
          </cell>
          <cell r="F539">
            <v>9.5705959806106996E-8</v>
          </cell>
          <cell r="G539">
            <v>-1.1395862779202477E-10</v>
          </cell>
        </row>
        <row r="540">
          <cell r="A540" t="str">
            <v>T_C-HY-GSL-S1</v>
          </cell>
          <cell r="B540" t="str">
            <v>VAR_fout</v>
          </cell>
          <cell r="C540" t="str">
            <v>CO2_T</v>
          </cell>
          <cell r="D540">
            <v>3.4132912601466989</v>
          </cell>
          <cell r="E540">
            <v>3.9184556145232325</v>
          </cell>
          <cell r="F540">
            <v>2.5693232375158663</v>
          </cell>
          <cell r="G540">
            <v>1.548860379257099</v>
          </cell>
          <cell r="H540">
            <v>0.12965964468646046</v>
          </cell>
          <cell r="I540">
            <v>5.6438513947674809E-3</v>
          </cell>
        </row>
        <row r="541">
          <cell r="A541" t="str">
            <v>T_C-HY-GSL-S1</v>
          </cell>
          <cell r="B541" t="str">
            <v>VAR_fout</v>
          </cell>
          <cell r="C541" t="str">
            <v>TPCAR</v>
          </cell>
          <cell r="D541">
            <v>5.2470551072359137E-2</v>
          </cell>
          <cell r="E541">
            <v>6.1460601852786921E-2</v>
          </cell>
          <cell r="F541">
            <v>4.9766807247206168E-2</v>
          </cell>
          <cell r="G541">
            <v>2.9514899964507242E-2</v>
          </cell>
          <cell r="H541">
            <v>2.3774526674741163E-3</v>
          </cell>
          <cell r="I541">
            <v>6.8463327247089505E-5</v>
          </cell>
        </row>
        <row r="542">
          <cell r="A542" t="str">
            <v>T_C-HY-GSL-S1</v>
          </cell>
          <cell r="B542" t="str">
            <v>VAR_fin</v>
          </cell>
          <cell r="C542" t="str">
            <v>TGSL</v>
          </cell>
          <cell r="D542">
            <v>4.6250559080578596E-2</v>
          </cell>
          <cell r="E542">
            <v>5.309560453283519E-2</v>
          </cell>
          <cell r="F542">
            <v>3.4814678015120074E-2</v>
          </cell>
          <cell r="G542">
            <v>2.0987268011613776E-2</v>
          </cell>
          <cell r="H542">
            <v>1.7569057545590873E-3</v>
          </cell>
          <cell r="I542">
            <v>7.6474951148610895E-5</v>
          </cell>
        </row>
        <row r="543">
          <cell r="A543" t="str">
            <v>T_C-HY-GSL-S1</v>
          </cell>
          <cell r="B543" t="str">
            <v>VAR_ncap</v>
          </cell>
          <cell r="C543" t="str">
            <v>-</v>
          </cell>
          <cell r="E543">
            <v>6.99430988965148E-6</v>
          </cell>
          <cell r="F543">
            <v>6.3508255571408198E-6</v>
          </cell>
          <cell r="G543">
            <v>2.0550819123570399E-5</v>
          </cell>
        </row>
        <row r="544">
          <cell r="A544" t="str">
            <v>T_C-HY-GSL-S1</v>
          </cell>
          <cell r="B544" t="str">
            <v>VAR_cap</v>
          </cell>
          <cell r="C544" t="str">
            <v>-</v>
          </cell>
          <cell r="D544">
            <v>5.669027232676432E-3</v>
          </cell>
          <cell r="E544">
            <v>6.5666903778346134E-3</v>
          </cell>
          <cell r="F544">
            <v>5.3176515529678352E-3</v>
          </cell>
          <cell r="G544">
            <v>4.4819438814812651E-3</v>
          </cell>
          <cell r="H544">
            <v>3.5925173449324736E-4</v>
          </cell>
          <cell r="I544">
            <v>9.9618884149670998E-6</v>
          </cell>
        </row>
        <row r="545">
          <cell r="A545" t="str">
            <v>TFRLFDSLEXT</v>
          </cell>
          <cell r="B545" t="str">
            <v>VAR_fout</v>
          </cell>
          <cell r="C545" t="str">
            <v>CO2_T</v>
          </cell>
          <cell r="D545">
            <v>29.033499742578901</v>
          </cell>
          <cell r="O545">
            <v>1.6357379847534599E-3</v>
          </cell>
        </row>
        <row r="546">
          <cell r="A546" t="str">
            <v>TFRLFDSLEXT</v>
          </cell>
          <cell r="B546" t="str">
            <v>VAR_fout</v>
          </cell>
          <cell r="C546" t="str">
            <v>TFRLF</v>
          </cell>
          <cell r="D546">
            <v>1.605387716898232E-3</v>
          </cell>
          <cell r="O546">
            <v>9.0447024715244094E-8</v>
          </cell>
        </row>
        <row r="547">
          <cell r="A547" t="str">
            <v>TFRLFDSLEXT</v>
          </cell>
          <cell r="B547" t="str">
            <v>VAR_fin</v>
          </cell>
          <cell r="C547" t="str">
            <v>TDSL</v>
          </cell>
          <cell r="D547">
            <v>0.39609140167229095</v>
          </cell>
          <cell r="O547">
            <v>2.2315661456390961E-5</v>
          </cell>
        </row>
        <row r="548">
          <cell r="A548" t="str">
            <v>TFRLFDSLEXT</v>
          </cell>
          <cell r="B548" t="str">
            <v>VAR_ncap</v>
          </cell>
          <cell r="C548" t="str">
            <v>-</v>
          </cell>
          <cell r="D548">
            <v>1.4820810614051E-4</v>
          </cell>
          <cell r="K548">
            <v>1.6011580722258602E-8</v>
          </cell>
          <cell r="M548">
            <v>1.5796362014192299E-8</v>
          </cell>
          <cell r="O548">
            <v>7.9774553757992306E-8</v>
          </cell>
        </row>
        <row r="549">
          <cell r="A549" t="str">
            <v>TFRLFDSLEXT</v>
          </cell>
          <cell r="B549" t="str">
            <v>VAR_cap</v>
          </cell>
          <cell r="C549" t="str">
            <v>-</v>
          </cell>
          <cell r="D549">
            <v>1.4820810614051E-4</v>
          </cell>
          <cell r="E549">
            <v>3.3206298426994955E-8</v>
          </cell>
          <cell r="F549">
            <v>2.3445474983002125E-8</v>
          </cell>
          <cell r="G549">
            <v>2.3474633828994172E-8</v>
          </cell>
          <cell r="H549">
            <v>2.3481812536004518E-8</v>
          </cell>
          <cell r="I549">
            <v>2.3437003697995102E-8</v>
          </cell>
          <cell r="J549">
            <v>2.3332509289995633E-8</v>
          </cell>
          <cell r="K549">
            <v>2.3834363081896989E-8</v>
          </cell>
          <cell r="L549">
            <v>1.6011580722258602E-8</v>
          </cell>
          <cell r="M549">
            <v>3.1807942736451E-8</v>
          </cell>
          <cell r="N549">
            <v>3.1807942736451E-8</v>
          </cell>
          <cell r="O549">
            <v>1.11582496494443E-7</v>
          </cell>
        </row>
        <row r="550">
          <cell r="A550" t="str">
            <v>T_C-HY-GSL-S2</v>
          </cell>
          <cell r="B550" t="str">
            <v>VAR_fout</v>
          </cell>
          <cell r="C550" t="str">
            <v>CO2_T</v>
          </cell>
          <cell r="D550">
            <v>9.9721273851870009</v>
          </cell>
          <cell r="E550">
            <v>22.884319587180382</v>
          </cell>
          <cell r="F550">
            <v>77.625905096107147</v>
          </cell>
          <cell r="G550">
            <v>66.079564284852566</v>
          </cell>
          <cell r="H550">
            <v>28.801712142279385</v>
          </cell>
          <cell r="I550">
            <v>4.0419282497891702</v>
          </cell>
        </row>
        <row r="551">
          <cell r="A551" t="str">
            <v>T_C-HY-GSL-S2</v>
          </cell>
          <cell r="B551" t="str">
            <v>VAR_fout</v>
          </cell>
          <cell r="C551" t="str">
            <v>TPCAR</v>
          </cell>
          <cell r="D551">
            <v>0.21965334128956235</v>
          </cell>
          <cell r="E551">
            <v>0.65517100534244077</v>
          </cell>
          <cell r="F551">
            <v>2.0270209294907149</v>
          </cell>
          <cell r="G551">
            <v>1.7331835482047242</v>
          </cell>
          <cell r="H551">
            <v>0.75797110510326593</v>
          </cell>
          <cell r="I551">
            <v>0.10173300962667024</v>
          </cell>
        </row>
        <row r="552">
          <cell r="A552" t="str">
            <v>T_C-HY-GSL-S2</v>
          </cell>
          <cell r="B552" t="str">
            <v>VAR_fin</v>
          </cell>
          <cell r="C552" t="str">
            <v>TGSL</v>
          </cell>
          <cell r="D552">
            <v>0.13512367730605687</v>
          </cell>
          <cell r="E552">
            <v>0.31008563126260685</v>
          </cell>
          <cell r="F552">
            <v>1.0518415324675765</v>
          </cell>
          <cell r="G552">
            <v>0.8953870499302512</v>
          </cell>
          <cell r="H552">
            <v>0.39026710219890803</v>
          </cell>
          <cell r="I552">
            <v>5.4768675471398014E-2</v>
          </cell>
        </row>
        <row r="553">
          <cell r="A553" t="str">
            <v>T_C-HY-GSL-S2</v>
          </cell>
          <cell r="B553" t="str">
            <v>VAR_ncap</v>
          </cell>
          <cell r="C553" t="str">
            <v>-</v>
          </cell>
          <cell r="E553">
            <v>2.07555477011711E-2</v>
          </cell>
          <cell r="F553">
            <v>0.107776116176531</v>
          </cell>
          <cell r="G553">
            <v>1.2433176290541201E-5</v>
          </cell>
        </row>
        <row r="554">
          <cell r="A554" t="str">
            <v>T_C-HY-GSL-S2</v>
          </cell>
          <cell r="B554" t="str">
            <v>VAR_cap</v>
          </cell>
          <cell r="C554" t="str">
            <v>-</v>
          </cell>
          <cell r="D554">
            <v>1.7227142299699388E-2</v>
          </cell>
          <cell r="E554">
            <v>4.9709767547736101E-2</v>
          </cell>
          <cell r="F554">
            <v>0.15379619591248242</v>
          </cell>
          <cell r="G554">
            <v>0.1315025918987727</v>
          </cell>
          <cell r="H554">
            <v>7.5818465265022783E-2</v>
          </cell>
          <cell r="I554">
            <v>1.0672483449808817E-2</v>
          </cell>
        </row>
        <row r="555">
          <cell r="A555" t="str">
            <v>TPSHPNGAEXT</v>
          </cell>
          <cell r="B555" t="str">
            <v>VAR_ncap</v>
          </cell>
          <cell r="C555" t="str">
            <v>-</v>
          </cell>
          <cell r="D555">
            <v>8.7300001580580499E-7</v>
          </cell>
          <cell r="E555">
            <v>1.0332114984107601E-6</v>
          </cell>
          <cell r="F555">
            <v>1.0458705321358099E-6</v>
          </cell>
          <cell r="G555">
            <v>1.2597080576153401E-6</v>
          </cell>
          <cell r="H555">
            <v>5.0394544045907504E-6</v>
          </cell>
          <cell r="I555">
            <v>1.7863881782782299E-4</v>
          </cell>
          <cell r="J555">
            <v>1.5261898929789899E-6</v>
          </cell>
          <cell r="K555">
            <v>1.2934100302045201E-6</v>
          </cell>
          <cell r="L555">
            <v>1.2783369245524099E-6</v>
          </cell>
          <cell r="M555">
            <v>1.8350673054933699E-6</v>
          </cell>
          <cell r="N555">
            <v>1.0988129566482E-6</v>
          </cell>
          <cell r="O555">
            <v>3.8018150065287698E-6</v>
          </cell>
        </row>
        <row r="556">
          <cell r="A556" t="str">
            <v>TPSHPNGAEXT</v>
          </cell>
          <cell r="B556" t="str">
            <v>VAR_cap</v>
          </cell>
          <cell r="C556" t="str">
            <v>-</v>
          </cell>
          <cell r="D556">
            <v>8.7300001580580499E-7</v>
          </cell>
          <cell r="E556">
            <v>1.5837249431489769E-6</v>
          </cell>
          <cell r="F556">
            <v>1.8367010213186198E-6</v>
          </cell>
          <cell r="G556">
            <v>2.4670217488946497E-6</v>
          </cell>
          <cell r="H556">
            <v>6.4307521492848803E-6</v>
          </cell>
          <cell r="I556">
            <v>1.8448648692304405E-4</v>
          </cell>
          <cell r="J556">
            <v>7.043121267917301E-5</v>
          </cell>
          <cell r="K556">
            <v>1.6617240848086992E-5</v>
          </cell>
          <cell r="L556">
            <v>4.0159727685650079E-6</v>
          </cell>
          <cell r="M556">
            <v>3.0279148794218602E-6</v>
          </cell>
          <cell r="N556">
            <v>2.4780032151440703E-6</v>
          </cell>
          <cell r="O556">
            <v>5.8755219165118995E-6</v>
          </cell>
        </row>
        <row r="557">
          <cell r="A557" t="str">
            <v>T_C-HY-DSL-S1</v>
          </cell>
          <cell r="B557" t="str">
            <v>VAR_fout</v>
          </cell>
          <cell r="C557" t="str">
            <v>CO2_T</v>
          </cell>
          <cell r="D557">
            <v>2.27425271243307E-3</v>
          </cell>
          <cell r="E557">
            <v>6.5275809805413598E-3</v>
          </cell>
          <cell r="F557">
            <v>1.0177649892200269E-2</v>
          </cell>
          <cell r="G557">
            <v>2.3186815754063242E-2</v>
          </cell>
          <cell r="H557">
            <v>1.6784530565652787E-2</v>
          </cell>
          <cell r="I557">
            <v>8.6109956991385316E-3</v>
          </cell>
        </row>
        <row r="558">
          <cell r="A558" t="str">
            <v>T_C-HY-DSL-S1</v>
          </cell>
          <cell r="B558" t="str">
            <v>VAR_fout</v>
          </cell>
          <cell r="C558" t="str">
            <v>TPCAR</v>
          </cell>
          <cell r="D558">
            <v>1.2976618418000425E-5</v>
          </cell>
          <cell r="E558">
            <v>1.1047419382675598E-4</v>
          </cell>
          <cell r="F558">
            <v>1.7934372743285285E-4</v>
          </cell>
          <cell r="G558">
            <v>3.1541606039454234E-4</v>
          </cell>
          <cell r="H558">
            <v>2.2424779435690622E-4</v>
          </cell>
          <cell r="I558">
            <v>1.0555223873044798E-4</v>
          </cell>
        </row>
        <row r="559">
          <cell r="A559" t="str">
            <v>T_C-HY-DSL-S1</v>
          </cell>
          <cell r="B559" t="str">
            <v>VAR_fin</v>
          </cell>
          <cell r="C559" t="str">
            <v>TDSL</v>
          </cell>
          <cell r="D559">
            <v>3.1026640005908117E-5</v>
          </cell>
          <cell r="E559">
            <v>8.9052946528531525E-5</v>
          </cell>
          <cell r="F559">
            <v>1.388492481882709E-4</v>
          </cell>
          <cell r="G559">
            <v>3.1632763648108174E-4</v>
          </cell>
          <cell r="H559">
            <v>2.2898404591613662E-4</v>
          </cell>
          <cell r="I559">
            <v>1.1747606683681505E-4</v>
          </cell>
        </row>
        <row r="560">
          <cell r="A560" t="str">
            <v>T_C-HY-DSL-S1</v>
          </cell>
          <cell r="B560" t="str">
            <v>VAR_ncap</v>
          </cell>
          <cell r="C560" t="str">
            <v>-</v>
          </cell>
          <cell r="E560">
            <v>1.07725388265147E-5</v>
          </cell>
          <cell r="F560">
            <v>8.1665218218890804E-6</v>
          </cell>
          <cell r="G560">
            <v>3.2516252552721803E-5</v>
          </cell>
        </row>
        <row r="561">
          <cell r="A561" t="str">
            <v>T_C-HY-DSL-S1</v>
          </cell>
          <cell r="B561" t="str">
            <v>VAR_cap</v>
          </cell>
          <cell r="C561" t="str">
            <v>-</v>
          </cell>
          <cell r="D561">
            <v>1.5999999999999999E-6</v>
          </cell>
          <cell r="E561">
            <v>1.22291223913475E-5</v>
          </cell>
          <cell r="F561">
            <v>1.9637136991250502E-5</v>
          </cell>
          <cell r="G561">
            <v>4.690682383326244E-5</v>
          </cell>
          <cell r="H561">
            <v>3.2946099899415901E-5</v>
          </cell>
          <cell r="I561">
            <v>1.5575797537235701E-5</v>
          </cell>
        </row>
        <row r="562">
          <cell r="A562" t="str">
            <v>T_C-HY-GSL-S3</v>
          </cell>
          <cell r="B562" t="str">
            <v>VAR_fout</v>
          </cell>
          <cell r="C562" t="str">
            <v>CO2_T</v>
          </cell>
          <cell r="D562">
            <v>7.3905603040735928</v>
          </cell>
          <cell r="E562">
            <v>81.548780515992419</v>
          </cell>
          <cell r="F562">
            <v>77.198007191525519</v>
          </cell>
          <cell r="G562">
            <v>61.702571662451902</v>
          </cell>
          <cell r="H562">
            <v>19.5141605346011</v>
          </cell>
          <cell r="I562">
            <v>7.2792040439456397E-3</v>
          </cell>
        </row>
        <row r="563">
          <cell r="A563" t="str">
            <v>T_C-HY-GSL-S3</v>
          </cell>
          <cell r="B563" t="str">
            <v>VAR_fout</v>
          </cell>
          <cell r="C563" t="str">
            <v>TPCAR</v>
          </cell>
          <cell r="D563">
            <v>0.20155370094775266</v>
          </cell>
          <cell r="E563">
            <v>2.7510510273904338</v>
          </cell>
          <cell r="F563">
            <v>2.6007652850736083</v>
          </cell>
          <cell r="G563">
            <v>2.0943263619609849</v>
          </cell>
          <cell r="H563">
            <v>0.67390002558698736</v>
          </cell>
          <cell r="I563">
            <v>1.436246999938205E-4</v>
          </cell>
        </row>
        <row r="564">
          <cell r="A564" t="str">
            <v>T_C-HY-GSL-S3</v>
          </cell>
          <cell r="B564" t="str">
            <v>VAR_fin</v>
          </cell>
          <cell r="C564" t="str">
            <v>TGSL</v>
          </cell>
          <cell r="D564">
            <v>0.10014309355113271</v>
          </cell>
          <cell r="E564">
            <v>1.1049970259619577</v>
          </cell>
          <cell r="F564">
            <v>1.0460434578797493</v>
          </cell>
          <cell r="G564">
            <v>0.83607820680829215</v>
          </cell>
          <cell r="H564">
            <v>0.26441951943903996</v>
          </cell>
          <cell r="I564">
            <v>9.8634201137474817E-5</v>
          </cell>
        </row>
        <row r="565">
          <cell r="A565" t="str">
            <v>T_C-HY-GSL-S3</v>
          </cell>
          <cell r="B565" t="str">
            <v>VAR_ncap</v>
          </cell>
          <cell r="C565" t="str">
            <v>-</v>
          </cell>
          <cell r="E565">
            <v>0.16542284208401001</v>
          </cell>
          <cell r="F565">
            <v>9.0776637827817594E-5</v>
          </cell>
          <cell r="G565">
            <v>3.6001493697015401E-6</v>
          </cell>
        </row>
        <row r="566">
          <cell r="A566" t="str">
            <v>T_C-HY-GSL-S3</v>
          </cell>
          <cell r="B566" t="str">
            <v>VAR_cap</v>
          </cell>
          <cell r="C566" t="str">
            <v>-</v>
          </cell>
          <cell r="D566">
            <v>1.4248865814581537E-2</v>
          </cell>
          <cell r="E566">
            <v>0.1891552603958688</v>
          </cell>
          <cell r="F566">
            <v>0.17882130404930566</v>
          </cell>
          <cell r="G566">
            <v>0.14400398950360391</v>
          </cell>
          <cell r="H566">
            <v>4.6339541944114909E-2</v>
          </cell>
          <cell r="I566">
            <v>1.0618102383998614E-5</v>
          </cell>
        </row>
        <row r="567">
          <cell r="A567" t="str">
            <v>T_C-HY-DSL-S2</v>
          </cell>
          <cell r="B567" t="str">
            <v>VAR_fout</v>
          </cell>
          <cell r="C567" t="str">
            <v>CO2_T</v>
          </cell>
          <cell r="D567">
            <v>0.21111384136128172</v>
          </cell>
          <cell r="E567">
            <v>35.190889362436003</v>
          </cell>
          <cell r="F567">
            <v>108.65849720377869</v>
          </cell>
          <cell r="G567">
            <v>93.005934492703176</v>
          </cell>
          <cell r="H567">
            <v>46.201517054317293</v>
          </cell>
          <cell r="I567">
            <v>5.4782596042519964</v>
          </cell>
        </row>
        <row r="568">
          <cell r="A568" t="str">
            <v>T_C-HY-DSL-S2</v>
          </cell>
          <cell r="B568" t="str">
            <v>VAR_fout</v>
          </cell>
          <cell r="C568" t="str">
            <v>TPCAR</v>
          </cell>
          <cell r="D568">
            <v>3.374639324222752E-3</v>
          </cell>
          <cell r="E568">
            <v>1.2861912538305618</v>
          </cell>
          <cell r="F568">
            <v>3.2239542259779861</v>
          </cell>
          <cell r="G568">
            <v>2.7419371095066514</v>
          </cell>
          <cell r="H568">
            <v>1.3219004568417374</v>
          </cell>
          <cell r="I568">
            <v>0.14588055546513751</v>
          </cell>
        </row>
        <row r="569">
          <cell r="A569" t="str">
            <v>T_C-HY-DSL-S2</v>
          </cell>
          <cell r="B569" t="str">
            <v>VAR_fin</v>
          </cell>
          <cell r="C569" t="str">
            <v>TDSL</v>
          </cell>
          <cell r="D569">
            <v>2.8801342614090263E-3</v>
          </cell>
          <cell r="E569">
            <v>0.48009398857347935</v>
          </cell>
          <cell r="F569">
            <v>1.4823805894103497</v>
          </cell>
          <cell r="G569">
            <v>1.2688394883042733</v>
          </cell>
          <cell r="H569">
            <v>0.63030719037267802</v>
          </cell>
          <cell r="I569">
            <v>7.4737511654188363E-2</v>
          </cell>
        </row>
        <row r="570">
          <cell r="A570" t="str">
            <v>T_C-HY-DSL-S2</v>
          </cell>
          <cell r="B570" t="str">
            <v>VAR_ncap</v>
          </cell>
          <cell r="C570" t="str">
            <v>-</v>
          </cell>
          <cell r="E570">
            <v>9.8376340082658803E-2</v>
          </cell>
          <cell r="F570">
            <v>0.15466593280101801</v>
          </cell>
          <cell r="G570">
            <v>1.1900198184673099E-5</v>
          </cell>
        </row>
        <row r="571">
          <cell r="A571" t="str">
            <v>T_C-HY-DSL-S2</v>
          </cell>
          <cell r="B571" t="str">
            <v>VAR_cap</v>
          </cell>
          <cell r="C571" t="str">
            <v>-</v>
          </cell>
          <cell r="D571">
            <v>2.5983440552285913E-4</v>
          </cell>
          <cell r="E571">
            <v>9.758729276400048E-2</v>
          </cell>
          <cell r="F571">
            <v>0.24461124323995537</v>
          </cell>
          <cell r="G571">
            <v>0.20804138179939918</v>
          </cell>
          <cell r="H571">
            <v>0.12095200436734549</v>
          </cell>
          <cell r="I571">
            <v>1.531302971937957E-2</v>
          </cell>
        </row>
        <row r="572">
          <cell r="A572" t="str">
            <v>D-T-ELC-Bus_c_S1</v>
          </cell>
          <cell r="B572" t="str">
            <v>VAR_fout</v>
          </cell>
          <cell r="C572" t="str">
            <v>T-ELC-Bus_c_BatSTGin_S1</v>
          </cell>
          <cell r="D572">
            <v>3.9987264950956994E-4</v>
          </cell>
          <cell r="E572">
            <v>5.6869994486625998E-4</v>
          </cell>
          <cell r="F572">
            <v>0.11945544273805736</v>
          </cell>
          <cell r="G572">
            <v>0.14160577586858816</v>
          </cell>
          <cell r="H572">
            <v>0.14018976705517849</v>
          </cell>
          <cell r="I572">
            <v>0.13861305643553951</v>
          </cell>
          <cell r="J572">
            <v>0.13264298523642903</v>
          </cell>
          <cell r="K572">
            <v>0.12398092239563684</v>
          </cell>
          <cell r="L572">
            <v>0.12718188127849941</v>
          </cell>
          <cell r="M572">
            <v>0.13051192058186434</v>
          </cell>
          <cell r="N572">
            <v>0.13343758153880339</v>
          </cell>
          <cell r="O572">
            <v>0.13856085610869712</v>
          </cell>
        </row>
        <row r="573">
          <cell r="A573" t="str">
            <v>D-T-ELC-Bus_c_S1</v>
          </cell>
          <cell r="B573" t="str">
            <v>VAR_fin</v>
          </cell>
          <cell r="C573" t="str">
            <v>TELC</v>
          </cell>
          <cell r="D573">
            <v>3.9987264950956994E-4</v>
          </cell>
          <cell r="E573">
            <v>5.6869994486625998E-4</v>
          </cell>
          <cell r="F573">
            <v>0.11945544273805736</v>
          </cell>
          <cell r="G573">
            <v>0.14160577586858816</v>
          </cell>
          <cell r="H573">
            <v>0.14018976705517849</v>
          </cell>
          <cell r="I573">
            <v>0.13861305643553951</v>
          </cell>
          <cell r="J573">
            <v>0.13264298523642903</v>
          </cell>
          <cell r="K573">
            <v>0.12398092239563684</v>
          </cell>
          <cell r="L573">
            <v>0.12718188127849941</v>
          </cell>
          <cell r="M573">
            <v>0.13051192058186434</v>
          </cell>
          <cell r="N573">
            <v>0.13343758153880339</v>
          </cell>
          <cell r="O573">
            <v>0.13856085610869712</v>
          </cell>
        </row>
        <row r="574">
          <cell r="A574" t="str">
            <v>D-T-ELC-Bus_c_S1</v>
          </cell>
          <cell r="B574" t="str">
            <v>VAR_ncap</v>
          </cell>
          <cell r="C574" t="str">
            <v>-</v>
          </cell>
          <cell r="D574">
            <v>5.0731942200062199E-5</v>
          </cell>
          <cell r="E574">
            <v>1.09104023084922E-5</v>
          </cell>
          <cell r="F574">
            <v>1.51634716837146E-2</v>
          </cell>
          <cell r="G574">
            <v>3.2152826608426101E-3</v>
          </cell>
          <cell r="H574">
            <v>6.5865106222057403E-3</v>
          </cell>
          <cell r="I574">
            <v>1.03060129633415E-2</v>
          </cell>
          <cell r="J574">
            <v>3.0377306304207601E-3</v>
          </cell>
          <cell r="K574">
            <v>9.0590109096676096E-3</v>
          </cell>
          <cell r="L574">
            <v>5.5521924331496898E-3</v>
          </cell>
          <cell r="M574">
            <v>6.1215962587573098E-3</v>
          </cell>
          <cell r="N574">
            <v>9.6474363826904892E-3</v>
          </cell>
          <cell r="O574">
            <v>3.4453883353769699E-3</v>
          </cell>
        </row>
        <row r="575">
          <cell r="A575" t="str">
            <v>D-T-ELC-Bus_c_S1</v>
          </cell>
          <cell r="B575" t="str">
            <v>VAR_cap</v>
          </cell>
          <cell r="C575" t="str">
            <v>-</v>
          </cell>
          <cell r="D575">
            <v>5.0731942200062199E-5</v>
          </cell>
          <cell r="E575">
            <v>6.16423445085545E-5</v>
          </cell>
          <cell r="F575">
            <v>1.5225114028223101E-2</v>
          </cell>
          <cell r="G575">
            <v>1.8425339565966301E-2</v>
          </cell>
          <cell r="H575">
            <v>1.7570703969105501E-2</v>
          </cell>
          <cell r="I575">
            <v>1.7567723098697901E-2</v>
          </cell>
          <cell r="J575">
            <v>1.6758921777006199E-2</v>
          </cell>
          <cell r="K575">
            <v>1.56172470972948E-2</v>
          </cell>
          <cell r="L575">
            <v>1.5977606958792599E-2</v>
          </cell>
          <cell r="M575">
            <v>1.63151167551111E-2</v>
          </cell>
          <cell r="N575">
            <v>1.6752447643522801E-2</v>
          </cell>
          <cell r="O575">
            <v>1.7224062523517599E-2</v>
          </cell>
        </row>
        <row r="576">
          <cell r="A576" t="str">
            <v>T_C-HY-GSL-S4</v>
          </cell>
          <cell r="B576" t="str">
            <v>VAR_fout</v>
          </cell>
          <cell r="C576" t="str">
            <v>CO2_T</v>
          </cell>
          <cell r="D576">
            <v>6.5936262324022437</v>
          </cell>
          <cell r="E576">
            <v>9.8195594414261276</v>
          </cell>
          <cell r="F576">
            <v>8.8081161890593584</v>
          </cell>
          <cell r="G576">
            <v>7.4692564263194914</v>
          </cell>
          <cell r="H576">
            <v>1.1530493929660308</v>
          </cell>
          <cell r="I576">
            <v>3.9278255958244898E-3</v>
          </cell>
        </row>
        <row r="577">
          <cell r="A577" t="str">
            <v>T_C-HY-GSL-S4</v>
          </cell>
          <cell r="B577" t="str">
            <v>VAR_fout</v>
          </cell>
          <cell r="C577" t="str">
            <v>TPCAR</v>
          </cell>
          <cell r="D577">
            <v>0.10383609538904016</v>
          </cell>
          <cell r="E577">
            <v>0.17826943503797743</v>
          </cell>
          <cell r="F577">
            <v>0.16806022961180558</v>
          </cell>
          <cell r="G577">
            <v>0.14148152793092997</v>
          </cell>
          <cell r="H577">
            <v>2.5069323078211896E-2</v>
          </cell>
          <cell r="I577">
            <v>4.3053290471345845E-5</v>
          </cell>
        </row>
        <row r="578">
          <cell r="A578" t="str">
            <v>T_C-HY-GSL-S4</v>
          </cell>
          <cell r="B578" t="str">
            <v>VAR_fin</v>
          </cell>
          <cell r="C578" t="str">
            <v>TGSL</v>
          </cell>
          <cell r="D578">
            <v>8.9344528894339331E-2</v>
          </cell>
          <cell r="E578">
            <v>0.13305636099493415</v>
          </cell>
          <cell r="F578">
            <v>0.11935116787343315</v>
          </cell>
          <cell r="G578">
            <v>0.10120943667099577</v>
          </cell>
          <cell r="H578">
            <v>1.5623975514444841E-2</v>
          </cell>
          <cell r="I578">
            <v>5.322256904911243E-5</v>
          </cell>
        </row>
        <row r="579">
          <cell r="A579" t="str">
            <v>T_C-HY-GSL-S4</v>
          </cell>
          <cell r="B579" t="str">
            <v>VAR_ncap</v>
          </cell>
          <cell r="C579" t="str">
            <v>-</v>
          </cell>
          <cell r="E579">
            <v>1.35887763645588E-5</v>
          </cell>
          <cell r="F579">
            <v>1.59122751340931E-5</v>
          </cell>
          <cell r="G579">
            <v>5.2272450347726001E-6</v>
          </cell>
        </row>
        <row r="580">
          <cell r="A580" t="str">
            <v>T_C-HY-GSL-S4</v>
          </cell>
          <cell r="B580" t="str">
            <v>VAR_cap</v>
          </cell>
          <cell r="C580" t="str">
            <v>-</v>
          </cell>
          <cell r="D580">
            <v>8.2672229557908834E-3</v>
          </cell>
          <cell r="E580">
            <v>1.403937801554787E-2</v>
          </cell>
          <cell r="F580">
            <v>1.3234397690792991E-2</v>
          </cell>
          <cell r="G580">
            <v>1.114586494454517E-2</v>
          </cell>
          <cell r="H580">
            <v>1.9813347555968511E-3</v>
          </cell>
          <cell r="I580">
            <v>3.9488715815489702E-6</v>
          </cell>
        </row>
        <row r="581">
          <cell r="A581" t="str">
            <v>T_C-HY-DSL-S3</v>
          </cell>
          <cell r="B581" t="str">
            <v>VAR_fout</v>
          </cell>
          <cell r="C581" t="str">
            <v>CO2_T</v>
          </cell>
          <cell r="D581">
            <v>2.1592937820514777</v>
          </cell>
          <cell r="E581">
            <v>3.311396949663342</v>
          </cell>
          <cell r="F581">
            <v>3.17711480276922</v>
          </cell>
          <cell r="G581">
            <v>2.371724587566387</v>
          </cell>
          <cell r="H581">
            <v>0.44794546739726099</v>
          </cell>
          <cell r="I581">
            <v>3.1187239042776461E-3</v>
          </cell>
        </row>
        <row r="582">
          <cell r="A582" t="str">
            <v>T_C-HY-DSL-S3</v>
          </cell>
          <cell r="B582" t="str">
            <v>VAR_fout</v>
          </cell>
          <cell r="C582" t="str">
            <v>TPCAR</v>
          </cell>
          <cell r="D582">
            <v>2.645085749788173E-2</v>
          </cell>
          <cell r="E582">
            <v>5.3583531324972206E-2</v>
          </cell>
          <cell r="F582">
            <v>5.1196128347935854E-2</v>
          </cell>
          <cell r="G582">
            <v>4.0640474238752555E-2</v>
          </cell>
          <cell r="H582">
            <v>9.0038201246180269E-3</v>
          </cell>
          <cell r="I582">
            <v>3.5285746833711287E-5</v>
          </cell>
        </row>
        <row r="583">
          <cell r="A583" t="str">
            <v>T_C-HY-DSL-S3</v>
          </cell>
          <cell r="B583" t="str">
            <v>VAR_fin</v>
          </cell>
          <cell r="C583" t="str">
            <v>TDSL</v>
          </cell>
          <cell r="D583">
            <v>2.9458305348587663E-2</v>
          </cell>
          <cell r="E583">
            <v>4.51759474715328E-2</v>
          </cell>
          <cell r="F583">
            <v>4.3343994580753296E-2</v>
          </cell>
          <cell r="G583">
            <v>3.2356406378804686E-2</v>
          </cell>
          <cell r="H583">
            <v>6.1111250668111974E-3</v>
          </cell>
          <cell r="I583">
            <v>4.2547392964224336E-5</v>
          </cell>
        </row>
        <row r="584">
          <cell r="A584" t="str">
            <v>T_C-HY-DSL-S3</v>
          </cell>
          <cell r="B584" t="str">
            <v>VAR_ncap</v>
          </cell>
          <cell r="C584" t="str">
            <v>-</v>
          </cell>
          <cell r="E584">
            <v>1.1580839939251201E-5</v>
          </cell>
          <cell r="F584">
            <v>1.22238447673763E-5</v>
          </cell>
          <cell r="G584">
            <v>3.5132352266185401E-6</v>
          </cell>
        </row>
        <row r="585">
          <cell r="A585" t="str">
            <v>T_C-HY-DSL-S3</v>
          </cell>
          <cell r="B585" t="str">
            <v>VAR_cap</v>
          </cell>
          <cell r="C585" t="str">
            <v>-</v>
          </cell>
          <cell r="D585">
            <v>1.8564194566608049E-3</v>
          </cell>
          <cell r="E585">
            <v>3.6857585883243327E-3</v>
          </cell>
          <cell r="F585">
            <v>3.5208200500406743E-3</v>
          </cell>
          <cell r="G585">
            <v>2.7992145378933201E-3</v>
          </cell>
          <cell r="H585">
            <v>6.2185310855863421E-4</v>
          </cell>
          <cell r="I585">
            <v>2.8053870721739602E-6</v>
          </cell>
        </row>
        <row r="586">
          <cell r="A586" t="str">
            <v>D-T-ELC-Bus_c_S2</v>
          </cell>
          <cell r="B586" t="str">
            <v>VAR_fout</v>
          </cell>
          <cell r="C586" t="str">
            <v>T-ELC-Bus_c_BatSTGin_S2</v>
          </cell>
          <cell r="D586">
            <v>1.8039632485115028E-3</v>
          </cell>
          <cell r="E586">
            <v>3.1081767919703684E-3</v>
          </cell>
          <cell r="F586">
            <v>6.4879637139533639E-2</v>
          </cell>
          <cell r="G586">
            <v>0.17740796202321907</v>
          </cell>
          <cell r="H586">
            <v>0.17123257108212031</v>
          </cell>
          <cell r="I586">
            <v>0.16946303308438321</v>
          </cell>
          <cell r="J586">
            <v>0.16308358963764433</v>
          </cell>
          <cell r="K586">
            <v>0.15238826728462851</v>
          </cell>
          <cell r="L586">
            <v>0.15564185729750721</v>
          </cell>
          <cell r="M586">
            <v>0.15960397099973611</v>
          </cell>
          <cell r="N586">
            <v>0.16315726972359079</v>
          </cell>
          <cell r="O586">
            <v>0.16941572716438236</v>
          </cell>
        </row>
        <row r="587">
          <cell r="A587" t="str">
            <v>D-T-ELC-Bus_c_S2</v>
          </cell>
          <cell r="B587" t="str">
            <v>VAR_fin</v>
          </cell>
          <cell r="C587" t="str">
            <v>TELC</v>
          </cell>
          <cell r="D587">
            <v>1.8039632485115028E-3</v>
          </cell>
          <cell r="E587">
            <v>3.1081767919703684E-3</v>
          </cell>
          <cell r="F587">
            <v>6.4879637139533639E-2</v>
          </cell>
          <cell r="G587">
            <v>0.17740796202321907</v>
          </cell>
          <cell r="H587">
            <v>0.17123257108212031</v>
          </cell>
          <cell r="I587">
            <v>0.16946303308438321</v>
          </cell>
          <cell r="J587">
            <v>0.16308358963764433</v>
          </cell>
          <cell r="K587">
            <v>0.15238826728462851</v>
          </cell>
          <cell r="L587">
            <v>0.15564185729750721</v>
          </cell>
          <cell r="M587">
            <v>0.15960397099973611</v>
          </cell>
          <cell r="N587">
            <v>0.16315726972359079</v>
          </cell>
          <cell r="O587">
            <v>0.16941572716438236</v>
          </cell>
        </row>
        <row r="588">
          <cell r="A588" t="str">
            <v>D-T-ELC-Bus_c_S2</v>
          </cell>
          <cell r="B588" t="str">
            <v>VAR_ncap</v>
          </cell>
          <cell r="C588" t="str">
            <v>-</v>
          </cell>
          <cell r="D588">
            <v>2.3484214846417899E-4</v>
          </cell>
          <cell r="E588">
            <v>9.5393411964305903E-5</v>
          </cell>
          <cell r="F588">
            <v>7.9400059679692794E-3</v>
          </cell>
          <cell r="G588">
            <v>1.43673360604609E-2</v>
          </cell>
          <cell r="H588">
            <v>3.0479412899419799E-3</v>
          </cell>
          <cell r="I588">
            <v>1.54339957955158E-2</v>
          </cell>
          <cell r="J588">
            <v>3.5989956370109299E-3</v>
          </cell>
          <cell r="K588">
            <v>1.0359935093113301E-2</v>
          </cell>
          <cell r="L588">
            <v>7.6037938759043596E-3</v>
          </cell>
          <cell r="M588">
            <v>7.0800846304663002E-3</v>
          </cell>
          <cell r="N588">
            <v>1.2105617398187401E-2</v>
          </cell>
          <cell r="O588">
            <v>4.2167931093659598E-3</v>
          </cell>
        </row>
        <row r="589">
          <cell r="A589" t="str">
            <v>D-T-ELC-Bus_c_S2</v>
          </cell>
          <cell r="B589" t="str">
            <v>VAR_cap</v>
          </cell>
          <cell r="C589" t="str">
            <v>-</v>
          </cell>
          <cell r="D589">
            <v>2.3484214846417899E-4</v>
          </cell>
          <cell r="E589">
            <v>3.3023556042848401E-4</v>
          </cell>
          <cell r="F589">
            <v>8.2702415283977693E-3</v>
          </cell>
          <cell r="G589">
            <v>2.25619294875858E-2</v>
          </cell>
          <cell r="H589">
            <v>2.1483290170854999E-2</v>
          </cell>
          <cell r="I589">
            <v>2.1499033663446802E-2</v>
          </cell>
          <cell r="J589">
            <v>2.0613382506690401E-2</v>
          </cell>
          <cell r="K589">
            <v>1.9231141056395399E-2</v>
          </cell>
          <cell r="L589">
            <v>1.9582595567340801E-2</v>
          </cell>
          <cell r="M589">
            <v>1.9991727007725901E-2</v>
          </cell>
          <cell r="N589">
            <v>2.05325006240346E-2</v>
          </cell>
          <cell r="O589">
            <v>2.1100496492777499E-2</v>
          </cell>
        </row>
        <row r="590">
          <cell r="A590" t="str">
            <v>T_C-HY-DSL-S4</v>
          </cell>
          <cell r="B590" t="str">
            <v>VAR_fout</v>
          </cell>
          <cell r="C590" t="str">
            <v>CO2_T</v>
          </cell>
          <cell r="D590">
            <v>2.6001326578898509</v>
          </cell>
          <cell r="E590">
            <v>5.1837767284675493</v>
          </cell>
          <cell r="F590">
            <v>4.9278488416866031</v>
          </cell>
          <cell r="G590">
            <v>4.0354103981455154</v>
          </cell>
          <cell r="H590">
            <v>0.90559679568497342</v>
          </cell>
          <cell r="I590">
            <v>3.9218853508682597E-3</v>
          </cell>
        </row>
        <row r="591">
          <cell r="A591" t="str">
            <v>T_C-HY-DSL-S4</v>
          </cell>
          <cell r="B591" t="str">
            <v>VAR_fout</v>
          </cell>
          <cell r="C591" t="str">
            <v>TPCAR</v>
          </cell>
          <cell r="D591">
            <v>4.771354456505722E-2</v>
          </cell>
          <cell r="E591">
            <v>0.1115417632030178</v>
          </cell>
          <cell r="F591">
            <v>0.10657944133032611</v>
          </cell>
          <cell r="G591">
            <v>8.930658455568273E-2</v>
          </cell>
          <cell r="H591">
            <v>1.956063725979016E-2</v>
          </cell>
          <cell r="I591">
            <v>4.413908628586475E-5</v>
          </cell>
        </row>
        <row r="592">
          <cell r="A592" t="str">
            <v>T_C-HY-DSL-S4</v>
          </cell>
          <cell r="B592" t="str">
            <v>VAR_fin</v>
          </cell>
          <cell r="C592" t="str">
            <v>TDSL</v>
          </cell>
          <cell r="D592">
            <v>3.5472478279534134E-2</v>
          </cell>
          <cell r="E592">
            <v>7.0720009938165795E-2</v>
          </cell>
          <cell r="F592">
            <v>6.7228497158070902E-2</v>
          </cell>
          <cell r="G592">
            <v>5.5053347860102672E-2</v>
          </cell>
          <cell r="H592">
            <v>1.2354662969781358E-2</v>
          </cell>
          <cell r="I592">
            <v>5.3504575045951647E-5</v>
          </cell>
        </row>
        <row r="593">
          <cell r="A593" t="str">
            <v>T_C-HY-DSL-S4</v>
          </cell>
          <cell r="B593" t="str">
            <v>VAR_ncap</v>
          </cell>
          <cell r="C593" t="str">
            <v>-</v>
          </cell>
          <cell r="E593">
            <v>1.49509278780116E-5</v>
          </cell>
          <cell r="F593">
            <v>1.76026475950577E-5</v>
          </cell>
          <cell r="G593">
            <v>5.1839087251235701E-6</v>
          </cell>
        </row>
        <row r="594">
          <cell r="A594" t="str">
            <v>T_C-HY-DSL-S4</v>
          </cell>
          <cell r="B594" t="str">
            <v>VAR_cap</v>
          </cell>
          <cell r="C594" t="str">
            <v>-</v>
          </cell>
          <cell r="D594">
            <v>3.7729639653446391E-3</v>
          </cell>
          <cell r="E594">
            <v>8.7845944203072384E-3</v>
          </cell>
          <cell r="F594">
            <v>8.3929407465064502E-3</v>
          </cell>
          <cell r="G594">
            <v>7.0390141548169437E-3</v>
          </cell>
          <cell r="H594">
            <v>1.5479737838662794E-3</v>
          </cell>
          <cell r="I594">
            <v>4.0964898901817496E-6</v>
          </cell>
        </row>
        <row r="595">
          <cell r="A595" t="str">
            <v>D-T-ELC-Bus_c_S3</v>
          </cell>
          <cell r="B595" t="str">
            <v>VAR_fout</v>
          </cell>
          <cell r="C595" t="str">
            <v>T-ELC-Bus_c_BatSTGin_S3</v>
          </cell>
          <cell r="D595">
            <v>5.71059439846943E-4</v>
          </cell>
          <cell r="E595">
            <v>1.0381518352145067E-3</v>
          </cell>
          <cell r="F595">
            <v>1.6667772310979838E-3</v>
          </cell>
          <cell r="G595">
            <v>5.7047099789498602E-2</v>
          </cell>
          <cell r="H595">
            <v>5.7767075566451664E-2</v>
          </cell>
          <cell r="I595">
            <v>5.2853983708460374E-2</v>
          </cell>
          <cell r="J595">
            <v>5.1885682216420322E-2</v>
          </cell>
          <cell r="K595">
            <v>4.9247367328183557E-2</v>
          </cell>
          <cell r="L595">
            <v>4.9976732322009172E-2</v>
          </cell>
          <cell r="M595">
            <v>5.1852545485546853E-2</v>
          </cell>
          <cell r="N595">
            <v>5.2948496030238254E-2</v>
          </cell>
          <cell r="O595">
            <v>5.5130880062556682E-2</v>
          </cell>
        </row>
        <row r="596">
          <cell r="A596" t="str">
            <v>D-T-ELC-Bus_c_S3</v>
          </cell>
          <cell r="B596" t="str">
            <v>VAR_fin</v>
          </cell>
          <cell r="C596" t="str">
            <v>TELC</v>
          </cell>
          <cell r="D596">
            <v>5.71059439846943E-4</v>
          </cell>
          <cell r="E596">
            <v>1.0381518352145067E-3</v>
          </cell>
          <cell r="F596">
            <v>1.6667772310979838E-3</v>
          </cell>
          <cell r="G596">
            <v>5.7047099789498602E-2</v>
          </cell>
          <cell r="H596">
            <v>5.7767075566451664E-2</v>
          </cell>
          <cell r="I596">
            <v>5.2853983708460374E-2</v>
          </cell>
          <cell r="J596">
            <v>5.1885682216420322E-2</v>
          </cell>
          <cell r="K596">
            <v>4.9247367328183557E-2</v>
          </cell>
          <cell r="L596">
            <v>4.9976732322009172E-2</v>
          </cell>
          <cell r="M596">
            <v>5.1852545485546853E-2</v>
          </cell>
          <cell r="N596">
            <v>5.2948496030238254E-2</v>
          </cell>
          <cell r="O596">
            <v>5.5130880062556682E-2</v>
          </cell>
        </row>
        <row r="597">
          <cell r="A597" t="str">
            <v>D-T-ELC-Bus_c_S3</v>
          </cell>
          <cell r="B597" t="str">
            <v>VAR_ncap</v>
          </cell>
          <cell r="C597" t="str">
            <v>-</v>
          </cell>
          <cell r="D597">
            <v>7.5943854262798603E-5</v>
          </cell>
          <cell r="E597">
            <v>3.5109093645894701E-5</v>
          </cell>
          <cell r="F597">
            <v>1.00811401396279E-4</v>
          </cell>
          <cell r="G597">
            <v>5.9367520194738496E-3</v>
          </cell>
          <cell r="H597">
            <v>2.6208689101235401E-3</v>
          </cell>
          <cell r="I597">
            <v>4.0257643942475298E-3</v>
          </cell>
          <cell r="J597">
            <v>2.6538648481721698E-3</v>
          </cell>
          <cell r="K597">
            <v>3.4696487693442199E-3</v>
          </cell>
          <cell r="L597">
            <v>2.35887217732016E-3</v>
          </cell>
          <cell r="M597">
            <v>4.6205705252576603E-3</v>
          </cell>
          <cell r="N597">
            <v>1.96648414909873E-3</v>
          </cell>
          <cell r="O597">
            <v>4.81437459517079E-3</v>
          </cell>
        </row>
        <row r="598">
          <cell r="A598" t="str">
            <v>D-T-ELC-Bus_c_S3</v>
          </cell>
          <cell r="B598" t="str">
            <v>VAR_cap</v>
          </cell>
          <cell r="C598" t="str">
            <v>-</v>
          </cell>
          <cell r="D598">
            <v>7.5943854262798603E-5</v>
          </cell>
          <cell r="E598">
            <v>1.1105294790869301E-4</v>
          </cell>
          <cell r="F598">
            <v>2.11864349304973E-4</v>
          </cell>
          <cell r="G598">
            <v>6.0925256943610796E-3</v>
          </cell>
          <cell r="H598">
            <v>7.1279449184547998E-3</v>
          </cell>
          <cell r="I598">
            <v>6.6466333043710699E-3</v>
          </cell>
          <cell r="J598">
            <v>6.5136092902248902E-3</v>
          </cell>
          <cell r="K598">
            <v>6.1235136175163902E-3</v>
          </cell>
          <cell r="L598">
            <v>6.2362981027886399E-3</v>
          </cell>
          <cell r="M598">
            <v>6.4113841152890101E-3</v>
          </cell>
          <cell r="N598">
            <v>6.5870546743563903E-3</v>
          </cell>
          <cell r="O598">
            <v>6.78085874426952E-3</v>
          </cell>
        </row>
        <row r="599">
          <cell r="A599" t="str">
            <v>D-T-ELC-Bus_c_S4</v>
          </cell>
          <cell r="B599" t="str">
            <v>VAR_fout</v>
          </cell>
          <cell r="C599" t="str">
            <v>T-ELC-Bus_c_BatSTGin_S4</v>
          </cell>
          <cell r="E599">
            <v>1.5843757340503912E-5</v>
          </cell>
          <cell r="F599">
            <v>2.9511532965748963E-5</v>
          </cell>
          <cell r="G599">
            <v>1.0137659554388675E-5</v>
          </cell>
          <cell r="H599">
            <v>2.3958299675233799E-5</v>
          </cell>
          <cell r="I599">
            <v>1.4405834287342607E-4</v>
          </cell>
          <cell r="J599">
            <v>1.8323365287669995E-4</v>
          </cell>
          <cell r="K599">
            <v>3.0254565266765461E-4</v>
          </cell>
          <cell r="L599">
            <v>2.8705114600180464E-4</v>
          </cell>
          <cell r="M599">
            <v>3.0542585090118844E-4</v>
          </cell>
          <cell r="N599">
            <v>3.8094442326686863E-4</v>
          </cell>
          <cell r="O599">
            <v>5.7919777613155957E-4</v>
          </cell>
        </row>
        <row r="600">
          <cell r="A600" t="str">
            <v>D-T-ELC-Bus_c_S4</v>
          </cell>
          <cell r="B600" t="str">
            <v>VAR_fin</v>
          </cell>
          <cell r="C600" t="str">
            <v>TELC</v>
          </cell>
          <cell r="E600">
            <v>1.5843757340503912E-5</v>
          </cell>
          <cell r="F600">
            <v>2.9511532965748963E-5</v>
          </cell>
          <cell r="G600">
            <v>1.0137659554388675E-5</v>
          </cell>
          <cell r="H600">
            <v>2.3958299675233799E-5</v>
          </cell>
          <cell r="I600">
            <v>1.4405834287342607E-4</v>
          </cell>
          <cell r="J600">
            <v>1.8323365287669995E-4</v>
          </cell>
          <cell r="K600">
            <v>3.0254565266765461E-4</v>
          </cell>
          <cell r="L600">
            <v>2.8705114600180464E-4</v>
          </cell>
          <cell r="M600">
            <v>3.0542585090118844E-4</v>
          </cell>
          <cell r="N600">
            <v>3.8094442326686863E-4</v>
          </cell>
          <cell r="O600">
            <v>5.7919777613155957E-4</v>
          </cell>
        </row>
        <row r="601">
          <cell r="A601" t="str">
            <v>D-T-ELC-Bus_c_S4</v>
          </cell>
          <cell r="B601" t="str">
            <v>VAR_ncap</v>
          </cell>
          <cell r="C601" t="str">
            <v>-</v>
          </cell>
          <cell r="D601">
            <v>2.2140620012404699E-6</v>
          </cell>
          <cell r="E601">
            <v>1.3289506823351601E-6</v>
          </cell>
          <cell r="F601">
            <v>7.0934267898128497E-7</v>
          </cell>
          <cell r="G601">
            <v>2.6786909479460301E-7</v>
          </cell>
          <cell r="H601">
            <v>2.7085390177796701E-6</v>
          </cell>
          <cell r="I601">
            <v>2.4543795260006301E-5</v>
          </cell>
          <cell r="J601">
            <v>2.6270041494136598E-5</v>
          </cell>
          <cell r="K601">
            <v>3.4541135412839003E-5</v>
          </cell>
          <cell r="L601">
            <v>3.1981508653515803E-5</v>
          </cell>
          <cell r="M601">
            <v>4.4374535238044003E-5</v>
          </cell>
          <cell r="N601">
            <v>4.3995549657280697E-5</v>
          </cell>
          <cell r="O601">
            <v>7.3876996821080698E-5</v>
          </cell>
        </row>
        <row r="602">
          <cell r="A602" t="str">
            <v>D-T-ELC-Bus_c_S4</v>
          </cell>
          <cell r="B602" t="str">
            <v>VAR_cap</v>
          </cell>
          <cell r="C602" t="str">
            <v>-</v>
          </cell>
          <cell r="D602">
            <v>2.2140620012404699E-6</v>
          </cell>
          <cell r="E602">
            <v>3.5430126835756302E-6</v>
          </cell>
          <cell r="F602">
            <v>4.2523553625569197E-6</v>
          </cell>
          <cell r="G602">
            <v>1.53050941451685E-6</v>
          </cell>
          <cell r="H602">
            <v>2.7780067196857098E-6</v>
          </cell>
          <cell r="I602">
            <v>2.6737043236127201E-5</v>
          </cell>
          <cell r="J602">
            <v>3.8996269221361801E-5</v>
          </cell>
          <cell r="K602">
            <v>5.2269810089164603E-5</v>
          </cell>
          <cell r="L602">
            <v>5.7255145381164701E-5</v>
          </cell>
          <cell r="M602">
            <v>5.2668444288475799E-5</v>
          </cell>
          <cell r="N602">
            <v>7.4302749722202297E-5</v>
          </cell>
          <cell r="O602">
            <v>1.0356795818686899E-4</v>
          </cell>
        </row>
        <row r="603">
          <cell r="A603" t="str">
            <v>D-TH2O</v>
          </cell>
          <cell r="B603" t="str">
            <v>VAR_fout</v>
          </cell>
          <cell r="C603" t="str">
            <v>TH2O</v>
          </cell>
          <cell r="D603">
            <v>5.1265080258274653E-3</v>
          </cell>
          <cell r="E603">
            <v>1.5292376557812475E-2</v>
          </cell>
          <cell r="F603">
            <v>1.5280146294607012E-2</v>
          </cell>
          <cell r="G603">
            <v>9.5438201038292787E-5</v>
          </cell>
          <cell r="H603">
            <v>1.6763630100925298E-4</v>
          </cell>
          <cell r="I603">
            <v>9.0380087744834095E-2</v>
          </cell>
          <cell r="J603">
            <v>0.13546305408767589</v>
          </cell>
          <cell r="K603">
            <v>0.1356026916108935</v>
          </cell>
          <cell r="L603">
            <v>0.13570521300763164</v>
          </cell>
          <cell r="M603">
            <v>0.13590490594536545</v>
          </cell>
          <cell r="N603">
            <v>0.13596350799234647</v>
          </cell>
          <cell r="O603">
            <v>0.13661705631667631</v>
          </cell>
        </row>
        <row r="604">
          <cell r="A604" t="str">
            <v>D-TH2O</v>
          </cell>
          <cell r="B604" t="str">
            <v>VAR_fin</v>
          </cell>
          <cell r="C604" t="str">
            <v>H2</v>
          </cell>
          <cell r="D604">
            <v>5.1265080258274653E-3</v>
          </cell>
          <cell r="E604">
            <v>1.5292376557812475E-2</v>
          </cell>
          <cell r="F604">
            <v>1.5280146294607012E-2</v>
          </cell>
          <cell r="G604">
            <v>9.5438201038292787E-5</v>
          </cell>
          <cell r="H604">
            <v>1.6763630100925298E-4</v>
          </cell>
          <cell r="I604">
            <v>9.0380087744834095E-2</v>
          </cell>
          <cell r="J604">
            <v>0.13546305408767589</v>
          </cell>
          <cell r="K604">
            <v>0.13560469800842395</v>
          </cell>
          <cell r="L604">
            <v>0.13570582435084427</v>
          </cell>
          <cell r="M604">
            <v>0.13590532178302961</v>
          </cell>
          <cell r="N604">
            <v>0.13596389026679256</v>
          </cell>
          <cell r="O604">
            <v>0.13661815225478879</v>
          </cell>
        </row>
        <row r="605">
          <cell r="A605" t="str">
            <v>D-TH2O</v>
          </cell>
          <cell r="B605" t="str">
            <v>VAR_ncap</v>
          </cell>
          <cell r="C605" t="str">
            <v>-</v>
          </cell>
          <cell r="D605">
            <v>9.2683940593361002E-4</v>
          </cell>
          <cell r="E605">
            <v>1.8205452490397799E-3</v>
          </cell>
          <cell r="F605">
            <v>8.1223088039151894E-6</v>
          </cell>
          <cell r="G605">
            <v>2.01426441769387E-8</v>
          </cell>
          <cell r="H605">
            <v>1.2933031980429201E-7</v>
          </cell>
          <cell r="I605">
            <v>6.8579140424217897E-3</v>
          </cell>
          <cell r="J605">
            <v>4.8026834925644904E-3</v>
          </cell>
          <cell r="K605">
            <v>7.3350477891942104E-5</v>
          </cell>
          <cell r="L605">
            <v>6.9677634378489603E-5</v>
          </cell>
          <cell r="M605">
            <v>1.65860154723402E-3</v>
          </cell>
          <cell r="N605">
            <v>1.2032858674319901E-3</v>
          </cell>
          <cell r="O605">
            <v>1.8795460160980001E-4</v>
          </cell>
        </row>
        <row r="606">
          <cell r="A606" t="str">
            <v>D-TH2O</v>
          </cell>
          <cell r="B606" t="str">
            <v>VAR_cap</v>
          </cell>
          <cell r="C606" t="str">
            <v>-</v>
          </cell>
          <cell r="D606">
            <v>9.2683940593361002E-4</v>
          </cell>
          <cell r="E606">
            <v>2.74738465497339E-3</v>
          </cell>
          <cell r="F606">
            <v>2.7555069637773101E-3</v>
          </cell>
          <cell r="G606">
            <v>2.7555271064214899E-3</v>
          </cell>
          <cell r="H606">
            <v>2.7556564367412898E-3</v>
          </cell>
          <cell r="I606">
            <v>9.6135704791630808E-3</v>
          </cell>
          <cell r="J606">
            <v>1.44162539717276E-2</v>
          </cell>
          <cell r="K606">
            <v>1.4489604449619499E-2</v>
          </cell>
          <cell r="L606">
            <v>1.4559282083997999E-2</v>
          </cell>
          <cell r="M606">
            <v>1.4643605493363901E-2</v>
          </cell>
          <cell r="N606">
            <v>1.46670947883494E-2</v>
          </cell>
          <cell r="O606">
            <v>1.4853596993852299E-2</v>
          </cell>
        </row>
        <row r="607">
          <cell r="A607" t="str">
            <v>TFHGV-HYBDSL</v>
          </cell>
          <cell r="B607" t="str">
            <v>VAR_fout</v>
          </cell>
          <cell r="C607" t="str">
            <v>CO2_T</v>
          </cell>
          <cell r="E607">
            <v>52.188363832596899</v>
          </cell>
          <cell r="F607">
            <v>2.5315464313281029E-2</v>
          </cell>
          <cell r="G607">
            <v>290.02736515521713</v>
          </cell>
          <cell r="H607">
            <v>866.23070848769339</v>
          </cell>
          <cell r="I607">
            <v>814.665167442604</v>
          </cell>
          <cell r="J607">
            <v>68.096870683225973</v>
          </cell>
          <cell r="K607">
            <v>1.0109473734112501E-2</v>
          </cell>
        </row>
        <row r="608">
          <cell r="A608" t="str">
            <v>TFHGV-HYBDSL</v>
          </cell>
          <cell r="B608" t="str">
            <v>VAR_fout</v>
          </cell>
          <cell r="C608" t="str">
            <v>TFHGV</v>
          </cell>
          <cell r="E608">
            <v>0.11638564190716114</v>
          </cell>
          <cell r="F608">
            <v>5.6456197280489284E-5</v>
          </cell>
          <cell r="G608">
            <v>0.64679209282183103</v>
          </cell>
          <cell r="H608">
            <v>1.9317872729335284</v>
          </cell>
          <cell r="I608">
            <v>1.8167905925609924</v>
          </cell>
          <cell r="J608">
            <v>0.15186331634688874</v>
          </cell>
          <cell r="K608">
            <v>2.2545209381585687E-5</v>
          </cell>
        </row>
        <row r="609">
          <cell r="A609" t="str">
            <v>TFHGV-HYBDSL</v>
          </cell>
          <cell r="B609" t="str">
            <v>VAR_fin</v>
          </cell>
          <cell r="C609" t="str">
            <v>TDSL</v>
          </cell>
          <cell r="E609">
            <v>0.71198313550609693</v>
          </cell>
          <cell r="F609">
            <v>3.453678623912828E-4</v>
          </cell>
          <cell r="G609">
            <v>3.9567171235363818</v>
          </cell>
          <cell r="H609">
            <v>11.81760857418408</v>
          </cell>
          <cell r="I609">
            <v>11.114122338916822</v>
          </cell>
          <cell r="J609">
            <v>0.92901597112177314</v>
          </cell>
          <cell r="K609">
            <v>1.3791915053359513E-4</v>
          </cell>
        </row>
        <row r="610">
          <cell r="A610" t="str">
            <v>TFHGV-HYBDSL</v>
          </cell>
          <cell r="B610" t="str">
            <v>VAR_ncap</v>
          </cell>
          <cell r="C610" t="str">
            <v>-</v>
          </cell>
          <cell r="E610">
            <v>2.18949459615298E-3</v>
          </cell>
          <cell r="F610">
            <v>1.56680738570077E-7</v>
          </cell>
          <cell r="G610">
            <v>1.29262170328135E-2</v>
          </cell>
          <cell r="H610">
            <v>3.48161189489163E-2</v>
          </cell>
          <cell r="I610">
            <v>7.8689229820149593E-3</v>
          </cell>
          <cell r="J610">
            <v>8.1738277970466704E-7</v>
          </cell>
        </row>
        <row r="611">
          <cell r="A611" t="str">
            <v>TFHGV-HYBDSL</v>
          </cell>
          <cell r="B611" t="str">
            <v>VAR_cap</v>
          </cell>
          <cell r="C611" t="str">
            <v>-</v>
          </cell>
          <cell r="E611">
            <v>2.18949459615298E-3</v>
          </cell>
          <cell r="F611">
            <v>1.3541733652000856E-6</v>
          </cell>
          <cell r="G611">
            <v>1.2926695124616824E-2</v>
          </cell>
          <cell r="H611">
            <v>3.8168333179889199E-2</v>
          </cell>
          <cell r="I611">
            <v>3.6061384644868702E-2</v>
          </cell>
          <cell r="J611">
            <v>4.0809404760609597E-3</v>
          </cell>
          <cell r="K611">
            <v>5.5162125993022204E-7</v>
          </cell>
        </row>
        <row r="612">
          <cell r="A612" t="str">
            <v>D-TKER</v>
          </cell>
          <cell r="B612" t="str">
            <v>VAR_fout</v>
          </cell>
          <cell r="C612" t="str">
            <v>CO2</v>
          </cell>
          <cell r="D612">
            <v>80.762096764025799</v>
          </cell>
          <cell r="E612">
            <v>102.298840613116</v>
          </cell>
          <cell r="F612">
            <v>134.60371016119399</v>
          </cell>
          <cell r="G612">
            <v>188.43170029618099</v>
          </cell>
          <cell r="H612">
            <v>172.53016092624401</v>
          </cell>
          <cell r="I612">
            <v>156.669134338791</v>
          </cell>
          <cell r="J612">
            <v>140.789634070852</v>
          </cell>
          <cell r="K612">
            <v>1.6509805589356E-5</v>
          </cell>
          <cell r="L612">
            <v>7.3498956204375897E-3</v>
          </cell>
          <cell r="M612">
            <v>1.1747508188207001E-2</v>
          </cell>
          <cell r="N612">
            <v>3.5494640454101301E-3</v>
          </cell>
          <cell r="O612">
            <v>6.8483595399506198E-3</v>
          </cell>
        </row>
        <row r="613">
          <cell r="A613" t="str">
            <v>D-TKER</v>
          </cell>
          <cell r="B613" t="str">
            <v>VAR_fout</v>
          </cell>
          <cell r="C613" t="str">
            <v>TKER</v>
          </cell>
          <cell r="D613">
            <v>1.09306605126075</v>
          </cell>
          <cell r="E613">
            <v>1.38455283156219</v>
          </cell>
          <cell r="F613">
            <v>1.8217796695006201</v>
          </cell>
          <cell r="G613">
            <v>2.5503089051402998</v>
          </cell>
          <cell r="H613">
            <v>2.3350912034645801</v>
          </cell>
          <cell r="I613">
            <v>2.1204218177557701</v>
          </cell>
          <cell r="J613">
            <v>1.90550240197357</v>
          </cell>
          <cell r="K613">
            <v>2.23450216447062E-7</v>
          </cell>
          <cell r="L613">
            <v>9.9476384404484895E-5</v>
          </cell>
          <cell r="M613">
            <v>1.5899540628514899E-4</v>
          </cell>
          <cell r="N613">
            <v>4.8039845467913499E-5</v>
          </cell>
          <cell r="O613">
            <v>9.2688397402804299E-5</v>
          </cell>
        </row>
        <row r="614">
          <cell r="A614" t="str">
            <v>D-TKER</v>
          </cell>
          <cell r="B614" t="str">
            <v>VAR_fin</v>
          </cell>
          <cell r="C614" t="str">
            <v>KER</v>
          </cell>
          <cell r="D614">
            <v>1.1093694610443103</v>
          </cell>
          <cell r="E614">
            <v>1.4052038545757719</v>
          </cell>
          <cell r="F614">
            <v>1.8489520626537694</v>
          </cell>
          <cell r="G614">
            <v>2.5883475315409581</v>
          </cell>
          <cell r="H614">
            <v>2.3699197929429094</v>
          </cell>
          <cell r="I614">
            <v>2.1520485486097667</v>
          </cell>
          <cell r="J614">
            <v>1.9339235449292909</v>
          </cell>
          <cell r="K614">
            <v>2.2678304380983605E-7</v>
          </cell>
          <cell r="L614">
            <v>1.009601046763406E-4</v>
          </cell>
          <cell r="M614">
            <v>1.6136687071712907E-4</v>
          </cell>
          <cell r="N614">
            <v>4.8756374250139124E-5</v>
          </cell>
          <cell r="O614">
            <v>9.4070872801519534E-5</v>
          </cell>
        </row>
        <row r="615">
          <cell r="A615" t="str">
            <v>T_B_u-BEVELC-S1</v>
          </cell>
          <cell r="B615" t="str">
            <v>VAR_fout</v>
          </cell>
          <cell r="C615" t="str">
            <v>TPBSu</v>
          </cell>
          <cell r="D615">
            <v>1.3331553581398999E-7</v>
          </cell>
          <cell r="E615">
            <v>2.4110013651850091E-4</v>
          </cell>
          <cell r="F615">
            <v>6.383479177659003E-2</v>
          </cell>
          <cell r="G615">
            <v>0.10882486132757839</v>
          </cell>
          <cell r="H615">
            <v>0.11501369649113101</v>
          </cell>
          <cell r="I615">
            <v>0.12009159498490374</v>
          </cell>
          <cell r="J615">
            <v>0.12427704540166266</v>
          </cell>
          <cell r="K615">
            <v>0.12845716435755897</v>
          </cell>
          <cell r="L615">
            <v>0.13206371471398495</v>
          </cell>
          <cell r="M615">
            <v>0.13582151236676868</v>
          </cell>
          <cell r="N615">
            <v>0.139971669856985</v>
          </cell>
          <cell r="O615">
            <v>0.14474150780377526</v>
          </cell>
        </row>
        <row r="616">
          <cell r="A616" t="str">
            <v>T_B_u-BEVELC-S1</v>
          </cell>
          <cell r="B616" t="str">
            <v>VAR_fin</v>
          </cell>
          <cell r="C616" t="str">
            <v>T-ELC-Bus_u_BatSTGout_S1</v>
          </cell>
          <cell r="D616">
            <v>3.5204099208199027E-7</v>
          </cell>
          <cell r="E616">
            <v>6.1439654546388968E-4</v>
          </cell>
          <cell r="F616">
            <v>0.15458638379215731</v>
          </cell>
          <cell r="G616">
            <v>0.2432751130278836</v>
          </cell>
          <cell r="H616">
            <v>0.2441519653748955</v>
          </cell>
          <cell r="I616">
            <v>0.25420682076856171</v>
          </cell>
          <cell r="J616">
            <v>0.25031793215510245</v>
          </cell>
          <cell r="K616">
            <v>0.24155315479920453</v>
          </cell>
          <cell r="L616">
            <v>0.24547859524513044</v>
          </cell>
          <cell r="M616">
            <v>0.25042817108986826</v>
          </cell>
          <cell r="N616">
            <v>0.25808024572737703</v>
          </cell>
          <cell r="O616">
            <v>0.26687488931950659</v>
          </cell>
        </row>
        <row r="617">
          <cell r="A617" t="str">
            <v>T_B_u-BEVELC-S1</v>
          </cell>
          <cell r="B617" t="str">
            <v>VAR_ncap</v>
          </cell>
          <cell r="C617" t="str">
            <v>-</v>
          </cell>
          <cell r="E617">
            <v>4.5802531465409704E-6</v>
          </cell>
          <cell r="F617">
            <v>1.19926506641172E-3</v>
          </cell>
          <cell r="G617">
            <v>2.05144968740296E-3</v>
          </cell>
          <cell r="H617">
            <v>2.7250293461777301E-3</v>
          </cell>
          <cell r="I617">
            <v>1.3340860226589699E-4</v>
          </cell>
          <cell r="J617">
            <v>1.38635695883866E-3</v>
          </cell>
          <cell r="K617">
            <v>1.6065416206382001E-3</v>
          </cell>
          <cell r="L617">
            <v>9.4144297351733501E-4</v>
          </cell>
          <cell r="M617">
            <v>1.50594419067261E-3</v>
          </cell>
          <cell r="N617">
            <v>1.67416169836112E-3</v>
          </cell>
          <cell r="O617">
            <v>7.0008881793475895E-4</v>
          </cell>
        </row>
        <row r="618">
          <cell r="A618" t="str">
            <v>T_B_u-BEVELC-S1</v>
          </cell>
          <cell r="B618" t="str">
            <v>VAR_cap</v>
          </cell>
          <cell r="C618" t="str">
            <v>-</v>
          </cell>
          <cell r="D618">
            <v>3.02390998593531E-8</v>
          </cell>
          <cell r="E618">
            <v>4.6217440044875243E-6</v>
          </cell>
          <cell r="F618">
            <v>1.2038868104162067E-3</v>
          </cell>
          <cell r="G618">
            <v>2.0523609883619097E-3</v>
          </cell>
          <cell r="H618">
            <v>2.7272565610706799E-3</v>
          </cell>
          <cell r="I618">
            <v>2.8581374615287867E-3</v>
          </cell>
          <cell r="J618">
            <v>2.9323886814133309E-3</v>
          </cell>
          <cell r="K618">
            <v>3.0384606994218388E-3</v>
          </cell>
          <cell r="L618">
            <v>3.1715750381129787E-3</v>
          </cell>
          <cell r="M618">
            <v>3.2704545868140825E-3</v>
          </cell>
          <cell r="N618">
            <v>3.3468467247318554E-3</v>
          </cell>
          <cell r="O618">
            <v>3.3904744217696349E-3</v>
          </cell>
        </row>
        <row r="619">
          <cell r="A619" t="str">
            <v>TPSHPH2OEXT</v>
          </cell>
          <cell r="B619" t="str">
            <v>VAR_fout</v>
          </cell>
          <cell r="C619" t="str">
            <v>TPSHP</v>
          </cell>
          <cell r="H619">
            <v>4.4578675074493701E-5</v>
          </cell>
          <cell r="I619">
            <v>0.16152575483280501</v>
          </cell>
          <cell r="J619">
            <v>0.24227413732488601</v>
          </cell>
          <cell r="K619">
            <v>0.24227504201845099</v>
          </cell>
          <cell r="L619">
            <v>0.24221151064812499</v>
          </cell>
          <cell r="M619">
            <v>0.24220296525195201</v>
          </cell>
          <cell r="N619">
            <v>0.24219339618271801</v>
          </cell>
          <cell r="O619">
            <v>0.24219286118238001</v>
          </cell>
        </row>
        <row r="620">
          <cell r="A620" t="str">
            <v>TPSHPH2OEXT</v>
          </cell>
          <cell r="B620" t="str">
            <v>VAR_fin</v>
          </cell>
          <cell r="C620" t="str">
            <v>TH2O</v>
          </cell>
          <cell r="H620">
            <v>2.4855988526384222E-5</v>
          </cell>
          <cell r="I620">
            <v>9.0062845118897131E-2</v>
          </cell>
          <cell r="J620">
            <v>0.1350861856599361</v>
          </cell>
          <cell r="K620">
            <v>0.13508669009513583</v>
          </cell>
          <cell r="L620">
            <v>0.13505126654319663</v>
          </cell>
          <cell r="M620">
            <v>0.13504650183745126</v>
          </cell>
          <cell r="N620">
            <v>0.13504116635642407</v>
          </cell>
          <cell r="O620">
            <v>0.13504086805320512</v>
          </cell>
        </row>
        <row r="621">
          <cell r="A621" t="str">
            <v>TPSHPH2OEXT</v>
          </cell>
          <cell r="B621" t="str">
            <v>VAR_ncap</v>
          </cell>
          <cell r="C621" t="str">
            <v>-</v>
          </cell>
          <cell r="H621">
            <v>4.4315542045826998E-5</v>
          </cell>
          <cell r="I621">
            <v>0.161472221456296</v>
          </cell>
          <cell r="J621">
            <v>8.07346419853332E-2</v>
          </cell>
          <cell r="K621">
            <v>3.3766758042033299E-6</v>
          </cell>
          <cell r="L621">
            <v>2.1390791331040299E-2</v>
          </cell>
          <cell r="M621">
            <v>0.14007177514287</v>
          </cell>
          <cell r="N621">
            <v>8.0723774450120397E-2</v>
          </cell>
          <cell r="O621">
            <v>6.1711042125015999E-6</v>
          </cell>
        </row>
        <row r="622">
          <cell r="A622" t="str">
            <v>TPSHPH2OEXT</v>
          </cell>
          <cell r="B622" t="str">
            <v>VAR_cap</v>
          </cell>
          <cell r="C622" t="str">
            <v>-</v>
          </cell>
          <cell r="H622">
            <v>4.4315542045826998E-5</v>
          </cell>
          <cell r="I622">
            <v>0.16151631607185568</v>
          </cell>
          <cell r="J622">
            <v>0.24225041051289278</v>
          </cell>
          <cell r="K622">
            <v>0.24221629236340636</v>
          </cell>
          <cell r="L622">
            <v>0.24220258724104848</v>
          </cell>
          <cell r="M622">
            <v>0.24219487371125187</v>
          </cell>
          <cell r="N622">
            <v>0.2421852795447372</v>
          </cell>
          <cell r="O622">
            <v>0.24218559979882828</v>
          </cell>
        </row>
        <row r="623">
          <cell r="A623" t="str">
            <v>T_B_u-BEVELC-S2</v>
          </cell>
          <cell r="B623" t="str">
            <v>VAR_fout</v>
          </cell>
          <cell r="C623" t="str">
            <v>TPBSu</v>
          </cell>
          <cell r="D623">
            <v>3.7238791304856342E-4</v>
          </cell>
          <cell r="E623">
            <v>6.613750775898593E-4</v>
          </cell>
          <cell r="F623">
            <v>2.3035485405556649E-2</v>
          </cell>
          <cell r="G623">
            <v>3.9833531858493997E-2</v>
          </cell>
          <cell r="H623">
            <v>4.1572474812837844E-2</v>
          </cell>
          <cell r="I623">
            <v>4.3340637613008694E-2</v>
          </cell>
          <cell r="J623">
            <v>4.4850828620532614E-2</v>
          </cell>
          <cell r="K623">
            <v>4.6361847228619558E-2</v>
          </cell>
          <cell r="L623">
            <v>4.766334833302234E-2</v>
          </cell>
          <cell r="M623">
            <v>4.9020261757440724E-2</v>
          </cell>
          <cell r="N623">
            <v>5.0518108096624298E-2</v>
          </cell>
          <cell r="O623">
            <v>5.2243453017136246E-2</v>
          </cell>
        </row>
        <row r="624">
          <cell r="A624" t="str">
            <v>T_B_u-BEVELC-S2</v>
          </cell>
          <cell r="B624" t="str">
            <v>VAR_fin</v>
          </cell>
          <cell r="C624" t="str">
            <v>T-ELC-Bus_u_BatSTGout_S2</v>
          </cell>
          <cell r="D624">
            <v>1.3532486338242832E-3</v>
          </cell>
          <cell r="E624">
            <v>2.382591680981289E-3</v>
          </cell>
          <cell r="F624">
            <v>7.7021138690624089E-2</v>
          </cell>
          <cell r="G624">
            <v>0.12849979311308657</v>
          </cell>
          <cell r="H624">
            <v>0.1224052138779337</v>
          </cell>
          <cell r="I624">
            <v>0.12617321257360725</v>
          </cell>
          <cell r="J624">
            <v>0.12537494771605337</v>
          </cell>
          <cell r="K624">
            <v>0.12088320189123526</v>
          </cell>
          <cell r="L624">
            <v>0.12248202301724483</v>
          </cell>
          <cell r="M624">
            <v>0.12491910019735425</v>
          </cell>
          <cell r="N624">
            <v>0.12873608546460055</v>
          </cell>
          <cell r="O624">
            <v>0.13313280892696999</v>
          </cell>
        </row>
        <row r="625">
          <cell r="A625" t="str">
            <v>T_B_u-BEVELC-S2</v>
          </cell>
          <cell r="B625" t="str">
            <v>VAR_ncap</v>
          </cell>
          <cell r="C625" t="str">
            <v>-</v>
          </cell>
          <cell r="E625">
            <v>1.65719718733087E-6</v>
          </cell>
          <cell r="F625">
            <v>4.21929277897924E-4</v>
          </cell>
          <cell r="G625">
            <v>3.2812203927710102E-4</v>
          </cell>
          <cell r="H625">
            <v>7.0959596476133401E-4</v>
          </cell>
          <cell r="I625">
            <v>1.07407858876463E-4</v>
          </cell>
          <cell r="J625">
            <v>3.7065125098234401E-4</v>
          </cell>
          <cell r="K625">
            <v>4.6735350615850302E-4</v>
          </cell>
          <cell r="L625">
            <v>2.6496497475820099E-4</v>
          </cell>
          <cell r="M625">
            <v>4.2043580211673201E-4</v>
          </cell>
          <cell r="N625">
            <v>4.85597481089101E-4</v>
          </cell>
          <cell r="O625">
            <v>2.16576580798862E-4</v>
          </cell>
        </row>
        <row r="626">
          <cell r="A626" t="str">
            <v>T_B_u-BEVELC-S2</v>
          </cell>
          <cell r="B626" t="str">
            <v>VAR_cap</v>
          </cell>
          <cell r="C626" t="str">
            <v>-</v>
          </cell>
          <cell r="D626">
            <v>7.9226441631504902E-6</v>
          </cell>
          <cell r="E626">
            <v>1.2527801969328071E-5</v>
          </cell>
          <cell r="F626">
            <v>4.3445707986725221E-4</v>
          </cell>
          <cell r="G626">
            <v>7.5143860672526183E-4</v>
          </cell>
          <cell r="H626">
            <v>7.9831380480972205E-4</v>
          </cell>
          <cell r="I626">
            <v>8.1746697387879129E-4</v>
          </cell>
          <cell r="J626">
            <v>8.4599242034350702E-4</v>
          </cell>
          <cell r="K626">
            <v>8.7469498501143404E-4</v>
          </cell>
          <cell r="L626">
            <v>8.9904136428766899E-4</v>
          </cell>
          <cell r="M626">
            <v>9.2484644762199102E-4</v>
          </cell>
          <cell r="N626">
            <v>9.5296253919607593E-4</v>
          </cell>
          <cell r="O626">
            <v>9.8589751321766076E-4</v>
          </cell>
        </row>
        <row r="627">
          <cell r="A627" t="str">
            <v>TFHGV-ICEDSL</v>
          </cell>
          <cell r="B627" t="str">
            <v>VAR_fout</v>
          </cell>
          <cell r="C627" t="str">
            <v>CO2_T</v>
          </cell>
          <cell r="D627">
            <v>386.89659116209407</v>
          </cell>
          <cell r="E627">
            <v>452.58579764063535</v>
          </cell>
          <cell r="F627">
            <v>1.6377086085644921E-2</v>
          </cell>
          <cell r="G627">
            <v>6.1393234124924284E-2</v>
          </cell>
          <cell r="H627">
            <v>2.6962476210589819E-2</v>
          </cell>
          <cell r="I627">
            <v>1.9199399477269008E-2</v>
          </cell>
          <cell r="J627">
            <v>1.3560476123916969E-2</v>
          </cell>
          <cell r="K627">
            <v>5.2453567171695898E-3</v>
          </cell>
        </row>
        <row r="628">
          <cell r="A628" t="str">
            <v>TFHGV-ICEDSL</v>
          </cell>
          <cell r="B628" t="str">
            <v>VAR_fout</v>
          </cell>
          <cell r="C628" t="str">
            <v>TFHGV</v>
          </cell>
          <cell r="D628">
            <v>0.62654823052100439</v>
          </cell>
          <cell r="E628">
            <v>0.73292667123002608</v>
          </cell>
          <cell r="F628">
            <v>2.6521387219335886E-5</v>
          </cell>
          <cell r="G628">
            <v>9.9421455462804647E-5</v>
          </cell>
          <cell r="H628">
            <v>4.3663583877719243E-5</v>
          </cell>
          <cell r="I628">
            <v>3.1091899087084504E-5</v>
          </cell>
          <cell r="J628">
            <v>2.1960111602283157E-5</v>
          </cell>
          <cell r="K628">
            <v>8.4944376473381019E-6</v>
          </cell>
        </row>
        <row r="629">
          <cell r="A629" t="str">
            <v>TFHGV-ICEDSL</v>
          </cell>
          <cell r="B629" t="str">
            <v>VAR_fin</v>
          </cell>
          <cell r="C629" t="str">
            <v>TDSL</v>
          </cell>
          <cell r="D629">
            <v>5.2782618166725062</v>
          </cell>
          <cell r="E629">
            <v>6.1744310728599761</v>
          </cell>
          <cell r="F629">
            <v>2.2342545819433729E-4</v>
          </cell>
          <cell r="G629">
            <v>8.3756117496486108E-4</v>
          </cell>
          <cell r="H629">
            <v>3.6783732893028447E-4</v>
          </cell>
          <cell r="I629">
            <v>2.6192905153163794E-4</v>
          </cell>
          <cell r="J629">
            <v>1.8499967426898996E-4</v>
          </cell>
          <cell r="K629">
            <v>7.1560118924551033E-5</v>
          </cell>
        </row>
        <row r="630">
          <cell r="A630" t="str">
            <v>TFHGV-ICEDSL</v>
          </cell>
          <cell r="B630" t="str">
            <v>VAR_ncap</v>
          </cell>
          <cell r="C630" t="str">
            <v>-</v>
          </cell>
          <cell r="E630">
            <v>1.7102242294178899E-7</v>
          </cell>
          <cell r="F630">
            <v>8.4626514834377803E-8</v>
          </cell>
          <cell r="G630">
            <v>2.3262325930965002E-6</v>
          </cell>
          <cell r="H630">
            <v>3.5838714399186497E-7</v>
          </cell>
          <cell r="I630">
            <v>4.2536839389262598E-7</v>
          </cell>
          <cell r="J630">
            <v>2.9993322064496201E-7</v>
          </cell>
        </row>
        <row r="631">
          <cell r="A631" t="str">
            <v>TFHGV-ICEDSL</v>
          </cell>
          <cell r="B631" t="str">
            <v>VAR_cap</v>
          </cell>
          <cell r="C631" t="str">
            <v>-</v>
          </cell>
          <cell r="D631">
            <v>1.1789000000000001E-2</v>
          </cell>
          <cell r="E631">
            <v>1.3788171022422942E-2</v>
          </cell>
          <cell r="F631">
            <v>6.7050322927718342E-7</v>
          </cell>
          <cell r="G631">
            <v>2.4972292907877048E-6</v>
          </cell>
          <cell r="H631">
            <v>9.61659546376528E-7</v>
          </cell>
          <cell r="I631">
            <v>7.1557350929549498E-7</v>
          </cell>
          <cell r="J631">
            <v>5.2049141025235896E-7</v>
          </cell>
          <cell r="K631">
            <v>2.02413783572591E-7</v>
          </cell>
        </row>
        <row r="632">
          <cell r="A632" t="str">
            <v>D-T-ELC-Bus_u_S1</v>
          </cell>
          <cell r="B632" t="str">
            <v>VAR_fout</v>
          </cell>
          <cell r="C632" t="str">
            <v>T-ELC-Bus_u_BatSTGin_S1</v>
          </cell>
          <cell r="D632">
            <v>4.007922028434002E-6</v>
          </cell>
          <cell r="E632">
            <v>6.2009768814065493E-4</v>
          </cell>
          <cell r="F632">
            <v>0.15460834994720868</v>
          </cell>
          <cell r="G632">
            <v>0.24333024693918087</v>
          </cell>
          <cell r="H632">
            <v>0.2442245801384002</v>
          </cell>
          <cell r="I632">
            <v>0.25427651525579731</v>
          </cell>
          <cell r="J632">
            <v>0.25040296171920701</v>
          </cell>
          <cell r="K632">
            <v>0.24172693405997353</v>
          </cell>
          <cell r="L632">
            <v>0.24558634956577174</v>
          </cell>
          <cell r="M632">
            <v>0.25061845850322712</v>
          </cell>
          <cell r="N632">
            <v>0.25822525462577989</v>
          </cell>
          <cell r="O632">
            <v>0.26719452314383446</v>
          </cell>
        </row>
        <row r="633">
          <cell r="A633" t="str">
            <v>D-T-ELC-Bus_u_S1</v>
          </cell>
          <cell r="B633" t="str">
            <v>VAR_fin</v>
          </cell>
          <cell r="C633" t="str">
            <v>TELC</v>
          </cell>
          <cell r="D633">
            <v>4.007922028434002E-6</v>
          </cell>
          <cell r="E633">
            <v>6.2009768814065493E-4</v>
          </cell>
          <cell r="F633">
            <v>0.15460834994720868</v>
          </cell>
          <cell r="G633">
            <v>0.24333024693918087</v>
          </cell>
          <cell r="H633">
            <v>0.2442245801384002</v>
          </cell>
          <cell r="I633">
            <v>0.25427651525579731</v>
          </cell>
          <cell r="J633">
            <v>0.25040296171920701</v>
          </cell>
          <cell r="K633">
            <v>0.24172693405997353</v>
          </cell>
          <cell r="L633">
            <v>0.24558634956577174</v>
          </cell>
          <cell r="M633">
            <v>0.25061845850322712</v>
          </cell>
          <cell r="N633">
            <v>0.25822525462577989</v>
          </cell>
          <cell r="O633">
            <v>0.26719452314383446</v>
          </cell>
        </row>
        <row r="634">
          <cell r="A634" t="str">
            <v>D-T-ELC-Bus_u_S1</v>
          </cell>
          <cell r="B634" t="str">
            <v>VAR_ncap</v>
          </cell>
          <cell r="C634" t="str">
            <v>-</v>
          </cell>
          <cell r="D634">
            <v>5.8406767967343197E-5</v>
          </cell>
          <cell r="E634">
            <v>6.4707176871470705E-5</v>
          </cell>
          <cell r="F634">
            <v>1.6219100632410201E-2</v>
          </cell>
          <cell r="G634">
            <v>9.4018753451160803E-3</v>
          </cell>
          <cell r="H634">
            <v>8.1029909335381695E-3</v>
          </cell>
          <cell r="I634">
            <v>1.67995097170127E-2</v>
          </cell>
          <cell r="J634">
            <v>5.4665846843118798E-3</v>
          </cell>
          <cell r="K634">
            <v>1.43452661550348E-2</v>
          </cell>
          <cell r="L634">
            <v>9.1542141036547505E-3</v>
          </cell>
          <cell r="M634">
            <v>9.98672369535911E-3</v>
          </cell>
          <cell r="N634">
            <v>1.5686303392480599E-2</v>
          </cell>
          <cell r="O634">
            <v>5.8173899433237603E-3</v>
          </cell>
        </row>
        <row r="635">
          <cell r="A635" t="str">
            <v>D-T-ELC-Bus_u_S1</v>
          </cell>
          <cell r="B635" t="str">
            <v>VAR_cap</v>
          </cell>
          <cell r="C635" t="str">
            <v>-</v>
          </cell>
          <cell r="D635">
            <v>5.8406767967343197E-5</v>
          </cell>
          <cell r="E635">
            <v>1.2311394483881401E-4</v>
          </cell>
          <cell r="F635">
            <v>1.6342214577248999E-2</v>
          </cell>
          <cell r="G635">
            <v>2.5719845791916499E-2</v>
          </cell>
          <cell r="H635">
            <v>2.5814621910453001E-2</v>
          </cell>
          <cell r="I635">
            <v>2.6876865683223401E-2</v>
          </cell>
          <cell r="J635">
            <v>2.6467584301294599E-2</v>
          </cell>
          <cell r="K635">
            <v>2.55505169488748E-2</v>
          </cell>
          <cell r="L635">
            <v>2.5958408316653799E-2</v>
          </cell>
          <cell r="M635">
            <v>2.6490645956274199E-2</v>
          </cell>
          <cell r="N635">
            <v>2.7294439095822701E-2</v>
          </cell>
          <cell r="O635">
            <v>2.8243362000465299E-2</v>
          </cell>
        </row>
        <row r="636">
          <cell r="A636" t="str">
            <v>T-Plg-DSL-mix_S1</v>
          </cell>
          <cell r="B636" t="str">
            <v>VAR_fout</v>
          </cell>
          <cell r="C636" t="str">
            <v>CO2_T</v>
          </cell>
          <cell r="D636">
            <v>1.2446203160617301E-3</v>
          </cell>
          <cell r="E636">
            <v>2.52222770333136E-2</v>
          </cell>
          <cell r="F636">
            <v>3.1494719501285504E-2</v>
          </cell>
          <cell r="G636">
            <v>3.4568164315408725E-2</v>
          </cell>
          <cell r="H636">
            <v>3.2158997837980451E-2</v>
          </cell>
          <cell r="I636">
            <v>1.5904859757820418E-2</v>
          </cell>
          <cell r="J636">
            <v>7.1854656319406199E-2</v>
          </cell>
          <cell r="K636">
            <v>4.5774295539869198E-2</v>
          </cell>
          <cell r="L636">
            <v>0.15846352729595659</v>
          </cell>
          <cell r="M636">
            <v>4.8090619988484795E-3</v>
          </cell>
          <cell r="N636">
            <v>2.9930932415708398E-3</v>
          </cell>
          <cell r="O636">
            <v>2.8175670121747733E-3</v>
          </cell>
        </row>
        <row r="637">
          <cell r="A637" t="str">
            <v>T-Plg-DSL-mix_S1</v>
          </cell>
          <cell r="B637" t="str">
            <v>VAR_fout</v>
          </cell>
          <cell r="C637" t="str">
            <v>T-PEVmix-ELC_DSL_S1</v>
          </cell>
          <cell r="D637">
            <v>1.2368192733418576E-5</v>
          </cell>
          <cell r="E637">
            <v>2.5064188612218351E-4</v>
          </cell>
          <cell r="F637">
            <v>3.129731660731919E-4</v>
          </cell>
          <cell r="G637">
            <v>3.4351497655631504E-4</v>
          </cell>
          <cell r="H637">
            <v>3.195743137411608E-4</v>
          </cell>
          <cell r="I637">
            <v>1.6359350529631235E-4</v>
          </cell>
          <cell r="J637">
            <v>7.8849775129724532E-4</v>
          </cell>
          <cell r="K637">
            <v>5.289771392018365E-4</v>
          </cell>
          <cell r="L637">
            <v>1.9310559948602661E-3</v>
          </cell>
          <cell r="M637">
            <v>6.1265899572990348E-5</v>
          </cell>
          <cell r="N637">
            <v>3.9172215264037563E-5</v>
          </cell>
          <cell r="O637">
            <v>3.8962062892206482E-5</v>
          </cell>
        </row>
        <row r="638">
          <cell r="A638" t="str">
            <v>T-Plg-DSL-mix_S1</v>
          </cell>
          <cell r="B638" t="str">
            <v>VAR_fin</v>
          </cell>
          <cell r="C638" t="str">
            <v>TDSL</v>
          </cell>
          <cell r="D638">
            <v>1.6979813315985365E-5</v>
          </cell>
          <cell r="E638">
            <v>3.4409654888558792E-4</v>
          </cell>
          <cell r="F638">
            <v>4.2966875172285743E-4</v>
          </cell>
          <cell r="G638">
            <v>4.7159842176546716E-4</v>
          </cell>
          <cell r="H638">
            <v>4.3873121197790494E-4</v>
          </cell>
          <cell r="I638">
            <v>2.1698307991569482E-4</v>
          </cell>
          <cell r="J638">
            <v>9.8028180517607246E-4</v>
          </cell>
          <cell r="K638">
            <v>6.2447879317693302E-4</v>
          </cell>
          <cell r="L638">
            <v>2.161848939917557E-3</v>
          </cell>
          <cell r="M638">
            <v>6.5607939957005294E-5</v>
          </cell>
          <cell r="N638">
            <v>4.0833468507105521E-5</v>
          </cell>
          <cell r="O638">
            <v>3.8438840548086883E-5</v>
          </cell>
        </row>
        <row r="639">
          <cell r="A639" t="str">
            <v>T_B_u-BEVELC-S3</v>
          </cell>
          <cell r="B639" t="str">
            <v>VAR_fout</v>
          </cell>
          <cell r="C639" t="str">
            <v>TPBSu</v>
          </cell>
          <cell r="D639">
            <v>1.3116594499601008E-3</v>
          </cell>
          <cell r="E639">
            <v>2.5564856785861506E-3</v>
          </cell>
          <cell r="F639">
            <v>0.10073666618539137</v>
          </cell>
          <cell r="G639">
            <v>0.17409109981451074</v>
          </cell>
          <cell r="H639">
            <v>0.18168530487615861</v>
          </cell>
          <cell r="I639">
            <v>0.18941096382764966</v>
          </cell>
          <cell r="J639">
            <v>0.19601231442997835</v>
          </cell>
          <cell r="K639">
            <v>0.20261469305202459</v>
          </cell>
          <cell r="L639">
            <v>0.20829997685383692</v>
          </cell>
          <cell r="M639">
            <v>0.21422904004941473</v>
          </cell>
          <cell r="N639">
            <v>0.2207758660412214</v>
          </cell>
          <cell r="O639">
            <v>0.22831582191038824</v>
          </cell>
        </row>
        <row r="640">
          <cell r="A640" t="str">
            <v>T_B_u-BEVELC-S3</v>
          </cell>
          <cell r="B640" t="str">
            <v>VAR_fin</v>
          </cell>
          <cell r="C640" t="str">
            <v>T-ELC-Bus_u_BatSTGout_S3</v>
          </cell>
          <cell r="D640">
            <v>7.1686972254296618E-3</v>
          </cell>
          <cell r="E640">
            <v>1.3898553041286756E-2</v>
          </cell>
          <cell r="F640">
            <v>0.50604899020924177</v>
          </cell>
          <cell r="G640">
            <v>0.83457800003212601</v>
          </cell>
          <cell r="H640">
            <v>0.81559402344848209</v>
          </cell>
          <cell r="I640">
            <v>0.81528895036247995</v>
          </cell>
          <cell r="J640">
            <v>0.80303148754512632</v>
          </cell>
          <cell r="K640">
            <v>0.79199091637367225</v>
          </cell>
          <cell r="L640">
            <v>0.79753551504639009</v>
          </cell>
          <cell r="M640">
            <v>0.81722261698347021</v>
          </cell>
          <cell r="N640">
            <v>0.84219688876625465</v>
          </cell>
          <cell r="O640">
            <v>0.87095966745358699</v>
          </cell>
        </row>
        <row r="641">
          <cell r="A641" t="str">
            <v>T_B_u-BEVELC-S3</v>
          </cell>
          <cell r="B641" t="str">
            <v>VAR_ncap</v>
          </cell>
          <cell r="C641" t="str">
            <v>-</v>
          </cell>
          <cell r="E641">
            <v>7.3780941047226099E-7</v>
          </cell>
          <cell r="F641">
            <v>1.8514406411341299E-3</v>
          </cell>
          <cell r="G641">
            <v>1.88746091986021E-3</v>
          </cell>
          <cell r="H641">
            <v>2.04914310602868E-3</v>
          </cell>
          <cell r="I641">
            <v>1.5227348740342E-3</v>
          </cell>
          <cell r="J641">
            <v>2.0490830107040298E-3</v>
          </cell>
          <cell r="K641">
            <v>1.7718458347908E-3</v>
          </cell>
          <cell r="L641">
            <v>1.84141345149545E-3</v>
          </cell>
          <cell r="M641">
            <v>2.6419787030817999E-3</v>
          </cell>
          <cell r="N641">
            <v>1.5214022287733701E-3</v>
          </cell>
          <cell r="O641">
            <v>2.7842659550916002E-3</v>
          </cell>
        </row>
        <row r="642">
          <cell r="A642" t="str">
            <v>T_B_u-BEVELC-S3</v>
          </cell>
          <cell r="B642" t="str">
            <v>VAR_cap</v>
          </cell>
          <cell r="C642" t="str">
            <v>-</v>
          </cell>
          <cell r="D642">
            <v>3.46237693389591E-5</v>
          </cell>
          <cell r="E642">
            <v>4.8244841759276663E-5</v>
          </cell>
          <cell r="F642">
            <v>1.8996854828934044E-3</v>
          </cell>
          <cell r="G642">
            <v>3.7564439278521987E-3</v>
          </cell>
          <cell r="H642">
            <v>3.48206969630233E-3</v>
          </cell>
          <cell r="I642">
            <v>3.57187798006289E-3</v>
          </cell>
          <cell r="J642">
            <v>3.69638195423616E-3</v>
          </cell>
          <cell r="K642">
            <v>3.8209288454948299E-3</v>
          </cell>
          <cell r="L642">
            <v>3.9281092468420502E-3</v>
          </cell>
          <cell r="M642">
            <v>4.0399468785133801E-3</v>
          </cell>
          <cell r="N642">
            <v>4.1633809318551698E-3</v>
          </cell>
          <cell r="O642">
            <v>4.3056681838649696E-3</v>
          </cell>
        </row>
        <row r="643">
          <cell r="A643" t="str">
            <v>D-T-ELC-Bus_u_S2</v>
          </cell>
          <cell r="B643" t="str">
            <v>VAR_fout</v>
          </cell>
          <cell r="C643" t="str">
            <v>T-ELC-Bus_u_BatSTGin_S2</v>
          </cell>
          <cell r="D643">
            <v>1.3500481786777637E-3</v>
          </cell>
          <cell r="E643">
            <v>2.3839883091369848E-3</v>
          </cell>
          <cell r="F643">
            <v>7.7030694549620055E-2</v>
          </cell>
          <cell r="G643">
            <v>0.12853839879464393</v>
          </cell>
          <cell r="H643">
            <v>0.12245673699078481</v>
          </cell>
          <cell r="I643">
            <v>0.12622436239743792</v>
          </cell>
          <cell r="J643">
            <v>0.12543865938752413</v>
          </cell>
          <cell r="K643">
            <v>0.12102412645231037</v>
          </cell>
          <cell r="L643">
            <v>0.12256744258494635</v>
          </cell>
          <cell r="M643">
            <v>0.12508108638825061</v>
          </cell>
          <cell r="N643">
            <v>0.12885524582597219</v>
          </cell>
          <cell r="O643">
            <v>0.13341624687702688</v>
          </cell>
        </row>
        <row r="644">
          <cell r="A644" t="str">
            <v>D-T-ELC-Bus_u_S2</v>
          </cell>
          <cell r="B644" t="str">
            <v>VAR_fin</v>
          </cell>
          <cell r="C644" t="str">
            <v>TELC</v>
          </cell>
          <cell r="D644">
            <v>1.3500481786777637E-3</v>
          </cell>
          <cell r="E644">
            <v>2.3839883091369848E-3</v>
          </cell>
          <cell r="F644">
            <v>7.7030694549620055E-2</v>
          </cell>
          <cell r="G644">
            <v>0.12853839879464393</v>
          </cell>
          <cell r="H644">
            <v>0.12245673699078481</v>
          </cell>
          <cell r="I644">
            <v>0.12622436239743792</v>
          </cell>
          <cell r="J644">
            <v>0.12543865938752413</v>
          </cell>
          <cell r="K644">
            <v>0.12102412645231037</v>
          </cell>
          <cell r="L644">
            <v>0.12256744258494635</v>
          </cell>
          <cell r="M644">
            <v>0.12508108638825061</v>
          </cell>
          <cell r="N644">
            <v>0.12885524582597219</v>
          </cell>
          <cell r="O644">
            <v>0.13341624687702688</v>
          </cell>
        </row>
        <row r="645">
          <cell r="A645" t="str">
            <v>D-T-ELC-Bus_u_S2</v>
          </cell>
          <cell r="B645" t="str">
            <v>VAR_ncap</v>
          </cell>
          <cell r="C645" t="str">
            <v>-</v>
          </cell>
          <cell r="D645">
            <v>1.63273437815579E-4</v>
          </cell>
          <cell r="E645">
            <v>1.23212796359884E-4</v>
          </cell>
          <cell r="F645">
            <v>7.8559920492518604E-3</v>
          </cell>
          <cell r="G645">
            <v>5.5041019119827098E-3</v>
          </cell>
          <cell r="H645">
            <v>3.4148842327117101E-3</v>
          </cell>
          <cell r="I645">
            <v>8.7711315969311397E-3</v>
          </cell>
          <cell r="J645">
            <v>2.7173635461994498E-3</v>
          </cell>
          <cell r="K645">
            <v>7.0787717385645196E-3</v>
          </cell>
          <cell r="L645">
            <v>4.6544310244335703E-3</v>
          </cell>
          <cell r="M645">
            <v>4.9403790543449304E-3</v>
          </cell>
          <cell r="N645">
            <v>7.85537869254508E-3</v>
          </cell>
          <cell r="O645">
            <v>2.9140998749149802E-3</v>
          </cell>
        </row>
        <row r="646">
          <cell r="A646" t="str">
            <v>D-T-ELC-Bus_u_S2</v>
          </cell>
          <cell r="B646" t="str">
            <v>VAR_cap</v>
          </cell>
          <cell r="C646" t="str">
            <v>-</v>
          </cell>
          <cell r="D646">
            <v>1.63273437815579E-4</v>
          </cell>
          <cell r="E646">
            <v>2.8648623417546301E-4</v>
          </cell>
          <cell r="F646">
            <v>8.1424782834273197E-3</v>
          </cell>
          <cell r="G646">
            <v>1.35864482701219E-2</v>
          </cell>
          <cell r="H646">
            <v>1.2943954954875299E-2</v>
          </cell>
          <cell r="I646">
            <v>1.3341860376861799E-2</v>
          </cell>
          <cell r="J646">
            <v>1.3259150168045001E-2</v>
          </cell>
          <cell r="K646">
            <v>1.27923296074201E-2</v>
          </cell>
          <cell r="L646">
            <v>1.29555018497779E-2</v>
          </cell>
          <cell r="M646">
            <v>1.32215748824452E-2</v>
          </cell>
          <cell r="N646">
            <v>1.3620159521623701E-2</v>
          </cell>
          <cell r="O646">
            <v>1.4103556781678499E-2</v>
          </cell>
        </row>
        <row r="647">
          <cell r="A647" t="str">
            <v>T-Plg-DSL-mix_S2</v>
          </cell>
          <cell r="B647" t="str">
            <v>VAR_fout</v>
          </cell>
          <cell r="C647" t="str">
            <v>CO2_T</v>
          </cell>
          <cell r="D647">
            <v>3.61669567795848E-4</v>
          </cell>
          <cell r="E647">
            <v>2.25833824148702E-2</v>
          </cell>
          <cell r="F647">
            <v>3.6347461406728961E-2</v>
          </cell>
          <cell r="G647">
            <v>4.0650755347667484</v>
          </cell>
          <cell r="H647">
            <v>2.142182431830113</v>
          </cell>
          <cell r="I647">
            <v>1.0230026036015043</v>
          </cell>
          <cell r="J647">
            <v>0.40617266524772161</v>
          </cell>
          <cell r="K647">
            <v>0.26111069925919228</v>
          </cell>
          <cell r="L647">
            <v>0.16702197776850619</v>
          </cell>
          <cell r="M647">
            <v>8.3305476642201309E-3</v>
          </cell>
          <cell r="N647">
            <v>7.1627070781620106E-3</v>
          </cell>
          <cell r="O647">
            <v>4.5480493385782585E-3</v>
          </cell>
        </row>
        <row r="648">
          <cell r="A648" t="str">
            <v>T-Plg-DSL-mix_S2</v>
          </cell>
          <cell r="B648" t="str">
            <v>VAR_fout</v>
          </cell>
          <cell r="C648" t="str">
            <v>T-PEVmix-ELC_DSL_S2</v>
          </cell>
          <cell r="D648">
            <v>2.9383755604047619E-6</v>
          </cell>
          <cell r="E648">
            <v>1.8347813824520193E-4</v>
          </cell>
          <cell r="F648">
            <v>2.9530406147020493E-4</v>
          </cell>
          <cell r="G648">
            <v>3.3026606787387752E-2</v>
          </cell>
          <cell r="H648">
            <v>1.7404108789078773E-2</v>
          </cell>
          <cell r="I648">
            <v>8.7889419174546519E-3</v>
          </cell>
          <cell r="J648">
            <v>3.6795494984320147E-3</v>
          </cell>
          <cell r="K648">
            <v>2.5021894062856932E-3</v>
          </cell>
          <cell r="L648">
            <v>1.6745043133141776E-3</v>
          </cell>
          <cell r="M648">
            <v>8.7411374831554352E-5</v>
          </cell>
          <cell r="N648">
            <v>7.7324142897881808E-5</v>
          </cell>
          <cell r="O648">
            <v>5.1856487943917685E-5</v>
          </cell>
        </row>
        <row r="649">
          <cell r="A649" t="str">
            <v>T-Plg-DSL-mix_S2</v>
          </cell>
          <cell r="B649" t="str">
            <v>VAR_fin</v>
          </cell>
          <cell r="C649" t="str">
            <v>TDSL</v>
          </cell>
          <cell r="D649">
            <v>4.9341005156323077E-6</v>
          </cell>
          <cell r="E649">
            <v>3.080952580473414E-4</v>
          </cell>
          <cell r="F649">
            <v>4.9587259763613845E-4</v>
          </cell>
          <cell r="G649">
            <v>5.5458056408823432E-2</v>
          </cell>
          <cell r="H649">
            <v>2.9224862644339867E-2</v>
          </cell>
          <cell r="I649">
            <v>1.395637931243526E-2</v>
          </cell>
          <cell r="J649">
            <v>5.5412369065173522E-3</v>
          </cell>
          <cell r="K649">
            <v>3.5622196351868017E-3</v>
          </cell>
          <cell r="L649">
            <v>2.2786081550955815E-3</v>
          </cell>
          <cell r="M649">
            <v>1.136500363467958E-4</v>
          </cell>
          <cell r="N649">
            <v>9.7717695472878709E-5</v>
          </cell>
          <cell r="O649">
            <v>6.2047057825078544E-5</v>
          </cell>
        </row>
        <row r="650">
          <cell r="A650" t="str">
            <v>T_B_u-BEVELC-S4</v>
          </cell>
          <cell r="B650" t="str">
            <v>VAR_fout</v>
          </cell>
          <cell r="C650" t="str">
            <v>TPBSu</v>
          </cell>
          <cell r="D650">
            <v>8.075169678500647E-6</v>
          </cell>
          <cell r="E650">
            <v>3.192524834164374E-6</v>
          </cell>
          <cell r="F650">
            <v>9.7855131400749501E-6</v>
          </cell>
          <cell r="G650">
            <v>1.5472372475195668E-3</v>
          </cell>
          <cell r="H650">
            <v>1.8475692835676506E-4</v>
          </cell>
          <cell r="I650">
            <v>4.0463173887540326E-6</v>
          </cell>
          <cell r="J650">
            <v>4.8886122001983043E-6</v>
          </cell>
          <cell r="K650">
            <v>1.2190189266013903E-5</v>
          </cell>
          <cell r="L650">
            <v>9.7431912162534582E-6</v>
          </cell>
          <cell r="M650">
            <v>1.1619313863098148E-5</v>
          </cell>
          <cell r="N650">
            <v>1.3509923685132901E-5</v>
          </cell>
          <cell r="O650">
            <v>2.428815305608627E-5</v>
          </cell>
        </row>
        <row r="651">
          <cell r="A651" t="str">
            <v>T_B_u-BEVELC-S4</v>
          </cell>
          <cell r="B651" t="str">
            <v>VAR_fin</v>
          </cell>
          <cell r="C651" t="str">
            <v>T-ELC-Bus_u_BatSTGout_S4</v>
          </cell>
          <cell r="D651">
            <v>6.6196911402896622E-5</v>
          </cell>
          <cell r="E651">
            <v>2.5418736129265833E-5</v>
          </cell>
          <cell r="F651">
            <v>7.6044501604709855E-5</v>
          </cell>
          <cell r="G651">
            <v>1.0729160708202824E-2</v>
          </cell>
          <cell r="H651">
            <v>1.2787308486120433E-3</v>
          </cell>
          <cell r="I651">
            <v>2.5604564838536275E-5</v>
          </cell>
          <cell r="J651">
            <v>2.9489171732257353E-5</v>
          </cell>
          <cell r="K651">
            <v>7.0609149589060324E-5</v>
          </cell>
          <cell r="L651">
            <v>5.5524305981734442E-5</v>
          </cell>
          <cell r="M651">
            <v>6.6215916727184034E-5</v>
          </cell>
          <cell r="N651">
            <v>7.6990086700940894E-5</v>
          </cell>
          <cell r="O651">
            <v>1.3841284770924368E-4</v>
          </cell>
        </row>
        <row r="652">
          <cell r="A652" t="str">
            <v>T_B_u-BEVELC-S4</v>
          </cell>
          <cell r="B652" t="str">
            <v>VAR_ncap</v>
          </cell>
          <cell r="C652" t="str">
            <v>-</v>
          </cell>
          <cell r="E652">
            <v>5.8226579741839903E-8</v>
          </cell>
          <cell r="F652">
            <v>8.6031304816769706E-8</v>
          </cell>
          <cell r="G652">
            <v>1.69120310407706E-4</v>
          </cell>
          <cell r="H652">
            <v>2.0337611578234099E-7</v>
          </cell>
          <cell r="I652">
            <v>1.0298588580247799E-7</v>
          </cell>
          <cell r="J652">
            <v>1.2387715863024001E-7</v>
          </cell>
          <cell r="K652">
            <v>1.7901999534828301E-7</v>
          </cell>
          <cell r="L652">
            <v>1.6590107610345E-7</v>
          </cell>
          <cell r="M652">
            <v>2.1838538651029E-7</v>
          </cell>
          <cell r="N652">
            <v>2.2028921963056499E-7</v>
          </cell>
          <cell r="O652">
            <v>3.2806911240481198E-7</v>
          </cell>
        </row>
        <row r="653">
          <cell r="A653" t="str">
            <v>T_B_u-BEVELC-S4</v>
          </cell>
          <cell r="B653" t="str">
            <v>VAR_cap</v>
          </cell>
          <cell r="C653" t="str">
            <v>-</v>
          </cell>
          <cell r="D653">
            <v>3.1526843105400398E-7</v>
          </cell>
          <cell r="E653">
            <v>2.0708341745899591E-7</v>
          </cell>
          <cell r="F653">
            <v>2.6614760104848704E-7</v>
          </cell>
          <cell r="G653">
            <v>1.6921999693230789E-4</v>
          </cell>
          <cell r="H653">
            <v>4.4062109870298399E-5</v>
          </cell>
          <cell r="I653">
            <v>1.4508743834169498E-7</v>
          </cell>
          <cell r="J653">
            <v>1.6677991126922001E-7</v>
          </cell>
          <cell r="K653">
            <v>2.6262008580391801E-7</v>
          </cell>
          <cell r="L653">
            <v>2.2045738449631662E-7</v>
          </cell>
          <cell r="M653">
            <v>2.6140926169635E-7</v>
          </cell>
          <cell r="N653">
            <v>3.0012900589904958E-7</v>
          </cell>
          <cell r="O653">
            <v>4.7673411966807201E-7</v>
          </cell>
        </row>
        <row r="654">
          <cell r="A654" t="str">
            <v>D-TBDS1</v>
          </cell>
          <cell r="B654" t="str">
            <v>VAR_fout</v>
          </cell>
          <cell r="C654" t="str">
            <v>TDSL</v>
          </cell>
          <cell r="D654">
            <v>2.9709446633545404</v>
          </cell>
          <cell r="E654">
            <v>2.9709404606058119</v>
          </cell>
          <cell r="F654">
            <v>3.1571843028513689</v>
          </cell>
          <cell r="G654">
            <v>2.970861872730346</v>
          </cell>
          <cell r="H654">
            <v>2.971340764331305</v>
          </cell>
          <cell r="I654">
            <v>2.9711220586666172</v>
          </cell>
          <cell r="J654">
            <v>2.9711013611663408</v>
          </cell>
          <cell r="K654">
            <v>2.7218277424382573</v>
          </cell>
          <cell r="L654">
            <v>2.3396423538451461</v>
          </cell>
          <cell r="M654">
            <v>2.453741412800424</v>
          </cell>
          <cell r="N654">
            <v>2.6294294214236764</v>
          </cell>
          <cell r="O654">
            <v>2.6585905520819701</v>
          </cell>
        </row>
        <row r="655">
          <cell r="A655" t="str">
            <v>D-TBDS1</v>
          </cell>
          <cell r="B655" t="str">
            <v>VAR_fout</v>
          </cell>
          <cell r="C655" t="str">
            <v>TKER</v>
          </cell>
          <cell r="D655">
            <v>1.6182853822038901E-5</v>
          </cell>
          <cell r="E655">
            <v>1.1087861401070799E-5</v>
          </cell>
          <cell r="F655">
            <v>7.2432052853157501E-6</v>
          </cell>
          <cell r="G655">
            <v>1.8369895526306501E-4</v>
          </cell>
          <cell r="H655">
            <v>4.7149107986380702E-4</v>
          </cell>
          <cell r="I655">
            <v>2.1225369533729201E-4</v>
          </cell>
          <cell r="J655">
            <v>2.0249309601873801E-4</v>
          </cell>
          <cell r="K655">
            <v>1.69077930642126</v>
          </cell>
          <cell r="L655">
            <v>1.50961945992656</v>
          </cell>
          <cell r="M655">
            <v>1.3478924464172499</v>
          </cell>
          <cell r="N655">
            <v>1.2036476054387899</v>
          </cell>
          <cell r="O655">
            <v>1.0747053667811399</v>
          </cell>
        </row>
        <row r="656">
          <cell r="A656" t="str">
            <v>D-TBDS1</v>
          </cell>
          <cell r="B656" t="str">
            <v>VAR_fin</v>
          </cell>
          <cell r="C656" t="str">
            <v>BDS</v>
          </cell>
          <cell r="D656">
            <v>3.0152733140792134</v>
          </cell>
          <cell r="E656">
            <v>3.0152639501548371</v>
          </cell>
          <cell r="F656">
            <v>3.2042820100603389</v>
          </cell>
          <cell r="G656">
            <v>3.0153582231104821</v>
          </cell>
          <cell r="H656">
            <v>3.0161377335521227</v>
          </cell>
          <cell r="I656">
            <v>3.0156526248568345</v>
          </cell>
          <cell r="J656">
            <v>3.015621742953329</v>
          </cell>
          <cell r="K656">
            <v>4.4784220038917297</v>
          </cell>
          <cell r="L656">
            <v>3.906674696523742</v>
          </cell>
          <cell r="M656">
            <v>3.8583362869193416</v>
          </cell>
          <cell r="N656">
            <v>3.8902482691119369</v>
          </cell>
          <cell r="O656">
            <v>3.7889790872397073</v>
          </cell>
        </row>
        <row r="657">
          <cell r="A657" t="str">
            <v>D-T-ELC-Bus_u_S3</v>
          </cell>
          <cell r="B657" t="str">
            <v>VAR_fout</v>
          </cell>
          <cell r="C657" t="str">
            <v>T-ELC-Bus_u_BatSTGin_S3</v>
          </cell>
          <cell r="D657">
            <v>7.1549815918964497E-3</v>
          </cell>
          <cell r="E657">
            <v>1.3897951125627323E-2</v>
          </cell>
          <cell r="F657">
            <v>0.50609806613651298</v>
          </cell>
          <cell r="G657">
            <v>0.83467381039686217</v>
          </cell>
          <cell r="H657">
            <v>0.81569541291922654</v>
          </cell>
          <cell r="I657">
            <v>0.81539126257701211</v>
          </cell>
          <cell r="J657">
            <v>0.80314042375076489</v>
          </cell>
          <cell r="K657">
            <v>0.7921401628710385</v>
          </cell>
          <cell r="L657">
            <v>0.79765614248668337</v>
          </cell>
          <cell r="M657">
            <v>0.81737245791203517</v>
          </cell>
          <cell r="N657">
            <v>0.8423340756676152</v>
          </cell>
          <cell r="O657">
            <v>0.87116556759928099</v>
          </cell>
        </row>
        <row r="658">
          <cell r="A658" t="str">
            <v>D-T-ELC-Bus_u_S3</v>
          </cell>
          <cell r="B658" t="str">
            <v>VAR_fin</v>
          </cell>
          <cell r="C658" t="str">
            <v>TELC</v>
          </cell>
          <cell r="D658">
            <v>7.1549815918964497E-3</v>
          </cell>
          <cell r="E658">
            <v>1.3897951125627323E-2</v>
          </cell>
          <cell r="F658">
            <v>0.50609806613651298</v>
          </cell>
          <cell r="G658">
            <v>0.83467381039686217</v>
          </cell>
          <cell r="H658">
            <v>0.81569541291922654</v>
          </cell>
          <cell r="I658">
            <v>0.81539126257701211</v>
          </cell>
          <cell r="J658">
            <v>0.80314042375076489</v>
          </cell>
          <cell r="K658">
            <v>0.7921401628710385</v>
          </cell>
          <cell r="L658">
            <v>0.79765614248668337</v>
          </cell>
          <cell r="M658">
            <v>0.81737245791203517</v>
          </cell>
          <cell r="N658">
            <v>0.8423340756676152</v>
          </cell>
          <cell r="O658">
            <v>0.87116556759928099</v>
          </cell>
        </row>
        <row r="659">
          <cell r="A659" t="str">
            <v>D-T-ELC-Bus_u_S3</v>
          </cell>
          <cell r="B659" t="str">
            <v>VAR_ncap</v>
          </cell>
          <cell r="C659" t="str">
            <v>-</v>
          </cell>
          <cell r="D659">
            <v>7.5736274536452295E-4</v>
          </cell>
          <cell r="E659">
            <v>7.1263860571666999E-4</v>
          </cell>
          <cell r="F659">
            <v>5.2024320066678599E-2</v>
          </cell>
          <cell r="G659">
            <v>3.54371429533119E-2</v>
          </cell>
          <cell r="H659">
            <v>5.9315259854221203E-2</v>
          </cell>
          <cell r="I659">
            <v>2.6870990553252198E-2</v>
          </cell>
          <cell r="J659">
            <v>5.1721016431832502E-2</v>
          </cell>
          <cell r="K659">
            <v>3.2007653527873103E-2</v>
          </cell>
          <cell r="L659">
            <v>4.4356908543924101E-2</v>
          </cell>
          <cell r="M659">
            <v>5.2720748880802901E-2</v>
          </cell>
          <cell r="N659">
            <v>3.6313476344236498E-2</v>
          </cell>
          <cell r="O659">
            <v>5.5768408715978497E-2</v>
          </cell>
        </row>
        <row r="660">
          <cell r="A660" t="str">
            <v>D-T-ELC-Bus_u_S3</v>
          </cell>
          <cell r="B660" t="str">
            <v>VAR_cap</v>
          </cell>
          <cell r="C660" t="str">
            <v>-</v>
          </cell>
          <cell r="D660">
            <v>7.5736274536452295E-4</v>
          </cell>
          <cell r="E660">
            <v>1.47000135108119E-3</v>
          </cell>
          <cell r="F660">
            <v>5.3494321417759803E-2</v>
          </cell>
          <cell r="G660">
            <v>8.8224366771711402E-2</v>
          </cell>
          <cell r="H660">
            <v>8.6218505313146801E-2</v>
          </cell>
          <cell r="I660">
            <v>8.6186250407473394E-2</v>
          </cell>
          <cell r="J660">
            <v>8.4891387130723694E-2</v>
          </cell>
          <cell r="K660">
            <v>8.3728669959705695E-2</v>
          </cell>
          <cell r="L660">
            <v>8.4311707159820407E-2</v>
          </cell>
          <cell r="M660">
            <v>8.6395720927181605E-2</v>
          </cell>
          <cell r="N660">
            <v>8.9034225225039398E-2</v>
          </cell>
          <cell r="O660">
            <v>9.2081885060215002E-2</v>
          </cell>
        </row>
        <row r="661">
          <cell r="A661" t="str">
            <v>T-Plg-DSL-mix_S3</v>
          </cell>
          <cell r="B661" t="str">
            <v>VAR_fout</v>
          </cell>
          <cell r="C661" t="str">
            <v>CO2_T</v>
          </cell>
          <cell r="D661">
            <v>6.9121286353623903E-3</v>
          </cell>
          <cell r="E661">
            <v>51.953919523098705</v>
          </cell>
          <cell r="F661">
            <v>107.02269095637376</v>
          </cell>
          <cell r="G661">
            <v>82.965526518762019</v>
          </cell>
          <cell r="H661">
            <v>411.46201509197726</v>
          </cell>
          <cell r="I661">
            <v>270.78640946418733</v>
          </cell>
          <cell r="J661">
            <v>163.35373518110879</v>
          </cell>
          <cell r="K661">
            <v>12.882770260261667</v>
          </cell>
          <cell r="L661">
            <v>7.8801189003831311</v>
          </cell>
          <cell r="M661">
            <v>1.0234756271115831E-2</v>
          </cell>
          <cell r="N661">
            <v>8.2689788096702108E-3</v>
          </cell>
          <cell r="O661">
            <v>4.8048086738132169E-3</v>
          </cell>
        </row>
        <row r="662">
          <cell r="A662" t="str">
            <v>T-Plg-DSL-mix_S3</v>
          </cell>
          <cell r="B662" t="str">
            <v>VAR_fout</v>
          </cell>
          <cell r="C662" t="str">
            <v>T-PEVmix-ELC_DSL_S3</v>
          </cell>
          <cell r="D662">
            <v>5.2202406228764385E-5</v>
          </cell>
          <cell r="E662">
            <v>0.39237111390638119</v>
          </cell>
          <cell r="F662">
            <v>0.80826649556518704</v>
          </cell>
          <cell r="G662">
            <v>0.62657979137691133</v>
          </cell>
          <cell r="H662">
            <v>3.1074808344349161</v>
          </cell>
          <cell r="I662">
            <v>2.1659681288846691</v>
          </cell>
          <cell r="J662">
            <v>1.3795795862749973</v>
          </cell>
          <cell r="K662">
            <v>0.11531666951290298</v>
          </cell>
          <cell r="L662">
            <v>7.4506368989111213E-2</v>
          </cell>
          <cell r="M662">
            <v>9.997562650034164E-5</v>
          </cell>
          <cell r="N662">
            <v>8.3095562059088199E-5</v>
          </cell>
          <cell r="O662">
            <v>5.1001971008270068E-5</v>
          </cell>
        </row>
        <row r="663">
          <cell r="A663" t="str">
            <v>T-Plg-DSL-mix_S3</v>
          </cell>
          <cell r="B663" t="str">
            <v>VAR_fin</v>
          </cell>
          <cell r="C663" t="str">
            <v>TDSL</v>
          </cell>
          <cell r="D663">
            <v>9.4299162828954841E-5</v>
          </cell>
          <cell r="E663">
            <v>0.70878471382126462</v>
          </cell>
          <cell r="F663">
            <v>1.4600639966763147</v>
          </cell>
          <cell r="G663">
            <v>1.1318625718794284</v>
          </cell>
          <cell r="H663">
            <v>5.6133972045290212</v>
          </cell>
          <cell r="I663">
            <v>3.6942211386655788</v>
          </cell>
          <cell r="J663">
            <v>2.2285639178868779</v>
          </cell>
          <cell r="K663">
            <v>0.17575402810725385</v>
          </cell>
          <cell r="L663">
            <v>0.10750503274738246</v>
          </cell>
          <cell r="M663">
            <v>1.3962832566324465E-4</v>
          </cell>
          <cell r="N663">
            <v>1.1281007925880233E-4</v>
          </cell>
          <cell r="O663">
            <v>6.554991369458682E-5</v>
          </cell>
        </row>
        <row r="664">
          <cell r="A664" t="str">
            <v>D-T-ELC-Bus_u_S4</v>
          </cell>
          <cell r="B664" t="str">
            <v>VAR_fout</v>
          </cell>
          <cell r="C664" t="str">
            <v>T-ELC-Bus_u_BatSTGin_S4</v>
          </cell>
          <cell r="D664">
            <v>8.5234282299465804E-5</v>
          </cell>
          <cell r="E664">
            <v>8.3269173277651429E-5</v>
          </cell>
          <cell r="F664">
            <v>1.186446063593842E-4</v>
          </cell>
          <cell r="G664">
            <v>1.0778964148339095E-2</v>
          </cell>
          <cell r="H664">
            <v>2.8185899289014178E-3</v>
          </cell>
          <cell r="I664">
            <v>9.7246513588861405E-5</v>
          </cell>
          <cell r="J664">
            <v>1.047506734103333E-4</v>
          </cell>
          <cell r="K664">
            <v>2.300978328601403E-4</v>
          </cell>
          <cell r="L664">
            <v>1.6942863411982057E-4</v>
          </cell>
          <cell r="M664">
            <v>2.2135286684492214E-4</v>
          </cell>
          <cell r="N664">
            <v>2.3426589427216724E-4</v>
          </cell>
          <cell r="O664">
            <v>4.1286968171339044E-4</v>
          </cell>
        </row>
        <row r="665">
          <cell r="A665" t="str">
            <v>D-T-ELC-Bus_u_S4</v>
          </cell>
          <cell r="B665" t="str">
            <v>VAR_fin</v>
          </cell>
          <cell r="C665" t="str">
            <v>TELC</v>
          </cell>
          <cell r="D665">
            <v>8.5234282299465804E-5</v>
          </cell>
          <cell r="E665">
            <v>8.3269173277651429E-5</v>
          </cell>
          <cell r="F665">
            <v>1.186446063593842E-4</v>
          </cell>
          <cell r="G665">
            <v>1.0778964148339095E-2</v>
          </cell>
          <cell r="H665">
            <v>2.8185899289014178E-3</v>
          </cell>
          <cell r="I665">
            <v>9.7246513588861405E-5</v>
          </cell>
          <cell r="J665">
            <v>1.047506734103333E-4</v>
          </cell>
          <cell r="K665">
            <v>2.300978328601403E-4</v>
          </cell>
          <cell r="L665">
            <v>1.6942863411982057E-4</v>
          </cell>
          <cell r="M665">
            <v>2.2135286684492214E-4</v>
          </cell>
          <cell r="N665">
            <v>2.3426589427216724E-4</v>
          </cell>
          <cell r="O665">
            <v>4.1286968171339044E-4</v>
          </cell>
        </row>
        <row r="666">
          <cell r="A666" t="str">
            <v>D-T-ELC-Bus_u_S4</v>
          </cell>
          <cell r="B666" t="str">
            <v>VAR_ncap</v>
          </cell>
          <cell r="C666" t="str">
            <v>-</v>
          </cell>
          <cell r="D666">
            <v>2.42012348840084E-5</v>
          </cell>
          <cell r="E666">
            <v>2.1434756926814001E-5</v>
          </cell>
          <cell r="F666">
            <v>3.0480769454657901E-5</v>
          </cell>
          <cell r="G666">
            <v>1.1071675851886699E-3</v>
          </cell>
          <cell r="H666">
            <v>1.7927358539855001E-5</v>
          </cell>
          <cell r="I666">
            <v>1.6520035647716401E-5</v>
          </cell>
          <cell r="J666">
            <v>1.9684025381052501E-5</v>
          </cell>
          <cell r="K666">
            <v>2.2710360157959501E-5</v>
          </cell>
          <cell r="L666">
            <v>2.6875981644684799E-5</v>
          </cell>
          <cell r="M666">
            <v>2.9331157280619902E-5</v>
          </cell>
          <cell r="N666">
            <v>3.3000749952391999E-5</v>
          </cell>
          <cell r="O666">
            <v>4.6345177779771398E-5</v>
          </cell>
        </row>
        <row r="667">
          <cell r="A667" t="str">
            <v>D-T-ELC-Bus_u_S4</v>
          </cell>
          <cell r="B667" t="str">
            <v>VAR_cap</v>
          </cell>
          <cell r="C667" t="str">
            <v>-</v>
          </cell>
          <cell r="D667">
            <v>2.42012348840084E-5</v>
          </cell>
          <cell r="E667">
            <v>4.5635991810822401E-5</v>
          </cell>
          <cell r="F667">
            <v>7.6116761265480301E-5</v>
          </cell>
          <cell r="G667">
            <v>1.13969562917785E-3</v>
          </cell>
          <cell r="H667">
            <v>3.0505412778097701E-4</v>
          </cell>
          <cell r="I667">
            <v>3.1036770528265899E-5</v>
          </cell>
          <cell r="J667">
            <v>2.8249845519606901E-5</v>
          </cell>
          <cell r="K667">
            <v>3.5994377329348703E-5</v>
          </cell>
          <cell r="L667">
            <v>4.3493078498223497E-5</v>
          </cell>
          <cell r="M667">
            <v>3.6301026958033797E-5</v>
          </cell>
          <cell r="N667">
            <v>5.3033528821415598E-5</v>
          </cell>
          <cell r="O667">
            <v>6.8616157447287801E-5</v>
          </cell>
        </row>
        <row r="668">
          <cell r="A668" t="str">
            <v>T_C-FC-H2O-S1</v>
          </cell>
          <cell r="B668" t="str">
            <v>VAR_fout</v>
          </cell>
          <cell r="C668" t="str">
            <v>TPCAR</v>
          </cell>
          <cell r="E668">
            <v>1.3841740764966E-5</v>
          </cell>
          <cell r="F668">
            <v>1.9368865689171838E-5</v>
          </cell>
          <cell r="G668">
            <v>1.0300934714705E-8</v>
          </cell>
          <cell r="H668">
            <v>1.5530169610141762E-7</v>
          </cell>
          <cell r="I668">
            <v>5.76638780459437E-7</v>
          </cell>
          <cell r="J668">
            <v>1.676148097679913E-7</v>
          </cell>
          <cell r="K668">
            <v>1.5069240256619154E-7</v>
          </cell>
          <cell r="L668">
            <v>3.1005229389963099E-8</v>
          </cell>
          <cell r="M668">
            <v>3.2200280430107899E-8</v>
          </cell>
          <cell r="O668">
            <v>1.195298870631287E-6</v>
          </cell>
        </row>
        <row r="669">
          <cell r="A669" t="str">
            <v>T_C-FC-H2O-S1</v>
          </cell>
          <cell r="B669" t="str">
            <v>VAR_fin</v>
          </cell>
          <cell r="C669" t="str">
            <v>TH2O</v>
          </cell>
          <cell r="E669">
            <v>1.2622764607649275E-5</v>
          </cell>
          <cell r="F669">
            <v>1.7663141974916998E-5</v>
          </cell>
          <cell r="G669">
            <v>9.3937804753275804E-9</v>
          </cell>
          <cell r="H669">
            <v>1.3313797583193805E-7</v>
          </cell>
          <cell r="I669">
            <v>4.6852051481494165E-7</v>
          </cell>
          <cell r="J669">
            <v>1.2896663137838087E-7</v>
          </cell>
          <cell r="K669">
            <v>1.0936330637094222E-7</v>
          </cell>
          <cell r="L669">
            <v>2.0855615819547338E-8</v>
          </cell>
          <cell r="M669">
            <v>2.040926091193929E-8</v>
          </cell>
          <cell r="O669">
            <v>7.5760726902397745E-7</v>
          </cell>
        </row>
        <row r="670">
          <cell r="A670" t="str">
            <v>T_C-FC-H2O-S1</v>
          </cell>
          <cell r="B670" t="str">
            <v>VAR_ncap</v>
          </cell>
          <cell r="C670" t="str">
            <v>-</v>
          </cell>
          <cell r="E670">
            <v>1.64870481244797E-6</v>
          </cell>
          <cell r="F670">
            <v>7.1984914035285501E-7</v>
          </cell>
          <cell r="G670">
            <v>7.2655528548400398E-8</v>
          </cell>
          <cell r="H670">
            <v>1.04320476596467E-7</v>
          </cell>
          <cell r="I670">
            <v>1.7097856905088901E-7</v>
          </cell>
          <cell r="J670">
            <v>1.16972877536217E-7</v>
          </cell>
          <cell r="K670">
            <v>1.03898548064126E-7</v>
          </cell>
          <cell r="L670">
            <v>7.8331230763599794E-8</v>
          </cell>
          <cell r="M670">
            <v>8.0429769484516804E-8</v>
          </cell>
          <cell r="N670">
            <v>5.7218245791895601E-8</v>
          </cell>
          <cell r="O670">
            <v>2.2788609619773101E-7</v>
          </cell>
        </row>
        <row r="671">
          <cell r="A671" t="str">
            <v>T_C-FC-H2O-S1</v>
          </cell>
          <cell r="B671" t="str">
            <v>VAR_cap</v>
          </cell>
          <cell r="C671" t="str">
            <v>-</v>
          </cell>
          <cell r="E671">
            <v>1.6267553564606501E-6</v>
          </cell>
          <cell r="F671">
            <v>2.2439077033615398E-6</v>
          </cell>
          <cell r="G671">
            <v>1.8760757587346013E-7</v>
          </cell>
          <cell r="H671">
            <v>2.5478489016217093E-7</v>
          </cell>
          <cell r="I671">
            <v>3.0815139841776089E-7</v>
          </cell>
          <cell r="J671">
            <v>2.700800860680333E-7</v>
          </cell>
          <cell r="K671">
            <v>2.5617639282269086E-7</v>
          </cell>
          <cell r="L671">
            <v>2.2450575709294869E-7</v>
          </cell>
          <cell r="M671">
            <v>1.9369588274065801E-7</v>
          </cell>
          <cell r="N671">
            <v>1.3850649577545999E-7</v>
          </cell>
          <cell r="O671">
            <v>3.6553411147414401E-7</v>
          </cell>
        </row>
        <row r="672">
          <cell r="A672" t="str">
            <v>T_B_c-ICEDSL-S1</v>
          </cell>
          <cell r="B672" t="str">
            <v>VAR_fout</v>
          </cell>
          <cell r="C672" t="str">
            <v>CO2_T</v>
          </cell>
          <cell r="D672">
            <v>8.3194765502533397</v>
          </cell>
          <cell r="E672">
            <v>22.38878486252537</v>
          </cell>
          <cell r="F672">
            <v>4.5462211784184241E-2</v>
          </cell>
          <cell r="G672">
            <v>0.37063189094935967</v>
          </cell>
          <cell r="J672">
            <v>6.8894709801401203E-5</v>
          </cell>
          <cell r="K672">
            <v>9.2526239150088094E-5</v>
          </cell>
        </row>
        <row r="673">
          <cell r="A673" t="str">
            <v>T_B_c-ICEDSL-S1</v>
          </cell>
          <cell r="B673" t="str">
            <v>VAR_fout</v>
          </cell>
          <cell r="C673" t="str">
            <v>TPBSc</v>
          </cell>
          <cell r="D673">
            <v>1.4064701337332673E-2</v>
          </cell>
          <cell r="E673">
            <v>3.8687609001013833E-2</v>
          </cell>
          <cell r="F673">
            <v>7.8724845062820814E-5</v>
          </cell>
          <cell r="G673">
            <v>7.3311303516501551E-4</v>
          </cell>
          <cell r="J673">
            <v>1.6045185072497592E-7</v>
          </cell>
          <cell r="K673">
            <v>2.1548833509929976E-7</v>
          </cell>
        </row>
        <row r="674">
          <cell r="A674" t="str">
            <v>T_B_c-ICEDSL-S1</v>
          </cell>
          <cell r="B674" t="str">
            <v>VAR_fin</v>
          </cell>
          <cell r="C674" t="str">
            <v>TDSL</v>
          </cell>
          <cell r="D674">
            <v>0.11349899795707143</v>
          </cell>
          <cell r="E674">
            <v>0.30544044832913247</v>
          </cell>
          <cell r="F674">
            <v>6.2022117031629222E-4</v>
          </cell>
          <cell r="G674">
            <v>5.0563695900321878E-3</v>
          </cell>
          <cell r="J674">
            <v>9.3990054299319584E-7</v>
          </cell>
          <cell r="K674">
            <v>1.2622952135073413E-6</v>
          </cell>
        </row>
        <row r="675">
          <cell r="A675" t="str">
            <v>T_B_c-ICEDSL-S1</v>
          </cell>
          <cell r="B675" t="str">
            <v>VAR_ncap</v>
          </cell>
          <cell r="C675" t="str">
            <v>-</v>
          </cell>
          <cell r="E675">
            <v>4.8176758922057399E-4</v>
          </cell>
          <cell r="F675">
            <v>3.3541886107427697E-7</v>
          </cell>
          <cell r="G675">
            <v>1.92159471253488E-5</v>
          </cell>
          <cell r="J675">
            <v>1.7791772599643199E-8</v>
          </cell>
        </row>
        <row r="676">
          <cell r="A676" t="str">
            <v>T_B_c-ICEDSL-S1</v>
          </cell>
          <cell r="B676" t="str">
            <v>VAR_cap</v>
          </cell>
          <cell r="C676" t="str">
            <v>-</v>
          </cell>
          <cell r="D676">
            <v>3.05805288461538E-4</v>
          </cell>
          <cell r="E676">
            <v>8.4111855075903502E-4</v>
          </cell>
          <cell r="F676">
            <v>2.2084239741189046E-6</v>
          </cell>
          <cell r="G676">
            <v>2.090528010047102E-5</v>
          </cell>
          <cell r="H676">
            <v>6.0841472336989517E-9</v>
          </cell>
          <cell r="I676">
            <v>1.1290551393402259E-9</v>
          </cell>
          <cell r="J676">
            <v>1.7791772599643199E-8</v>
          </cell>
          <cell r="K676">
            <v>1.7791772599643199E-8</v>
          </cell>
        </row>
        <row r="677">
          <cell r="A677" t="str">
            <v>T-Plg-DSL-mix_S4</v>
          </cell>
          <cell r="B677" t="str">
            <v>VAR_fout</v>
          </cell>
          <cell r="C677" t="str">
            <v>CO2_T</v>
          </cell>
          <cell r="D677">
            <v>0.43508623414519298</v>
          </cell>
          <cell r="E677">
            <v>1.3082813739014769</v>
          </cell>
          <cell r="F677">
            <v>1.1876927215697859</v>
          </cell>
          <cell r="G677">
            <v>398.26770733585772</v>
          </cell>
          <cell r="H677">
            <v>302.20695814296982</v>
          </cell>
          <cell r="I677">
            <v>104.36422359433853</v>
          </cell>
          <cell r="J677">
            <v>95.108618977560994</v>
          </cell>
          <cell r="K677">
            <v>61.338616309094348</v>
          </cell>
          <cell r="L677">
            <v>59.878197954148746</v>
          </cell>
          <cell r="M677">
            <v>62.341889364148862</v>
          </cell>
          <cell r="N677">
            <v>56.642967793464351</v>
          </cell>
          <cell r="O677">
            <v>54.475634434663426</v>
          </cell>
        </row>
        <row r="678">
          <cell r="A678" t="str">
            <v>T-Plg-DSL-mix_S4</v>
          </cell>
          <cell r="B678" t="str">
            <v>VAR_fout</v>
          </cell>
          <cell r="C678" t="str">
            <v>T-PEVmix-ELC_DSL_S4</v>
          </cell>
          <cell r="D678">
            <v>3.1281006957819984E-3</v>
          </cell>
          <cell r="E678">
            <v>9.4060339188165327E-3</v>
          </cell>
          <cell r="F678">
            <v>8.5390484394821213E-3</v>
          </cell>
          <cell r="G678">
            <v>2.8633898171300305</v>
          </cell>
          <cell r="H678">
            <v>2.172750415545706</v>
          </cell>
          <cell r="I678">
            <v>0.7922461992148867</v>
          </cell>
          <cell r="J678">
            <v>0.76018848805206019</v>
          </cell>
          <cell r="K678">
            <v>0.51787435969469831</v>
          </cell>
          <cell r="L678">
            <v>0.5324772595214301</v>
          </cell>
          <cell r="M678">
            <v>0.58592864413497892</v>
          </cell>
          <cell r="N678">
            <v>0.56098736387639248</v>
          </cell>
          <cell r="O678">
            <v>0.53957029462249517</v>
          </cell>
        </row>
        <row r="679">
          <cell r="A679" t="str">
            <v>T-Plg-DSL-mix_S4</v>
          </cell>
          <cell r="B679" t="str">
            <v>VAR_fin</v>
          </cell>
          <cell r="C679" t="str">
            <v>TDSL</v>
          </cell>
          <cell r="D679">
            <v>5.9356921438634804E-3</v>
          </cell>
          <cell r="E679">
            <v>1.7848313422939664E-2</v>
          </cell>
          <cell r="F679">
            <v>1.6203174919096668E-2</v>
          </cell>
          <cell r="G679">
            <v>5.433393005946221</v>
          </cell>
          <cell r="H679">
            <v>4.1228780101360112</v>
          </cell>
          <cell r="I679">
            <v>1.4237956834152639</v>
          </cell>
          <cell r="J679">
            <v>1.297525497647491</v>
          </cell>
          <cell r="K679">
            <v>0.83681604787304675</v>
          </cell>
          <cell r="L679">
            <v>0.81689219582740469</v>
          </cell>
          <cell r="M679">
            <v>0.85050326554091071</v>
          </cell>
          <cell r="N679">
            <v>0.77275535871029266</v>
          </cell>
          <cell r="O679">
            <v>0.74318737291491654</v>
          </cell>
        </row>
        <row r="680">
          <cell r="A680" t="str">
            <v>T_C-FC-H2O-S2</v>
          </cell>
          <cell r="B680" t="str">
            <v>VAR_fout</v>
          </cell>
          <cell r="C680" t="str">
            <v>TPCAR</v>
          </cell>
          <cell r="D680">
            <v>7.6607897101597564E-5</v>
          </cell>
          <cell r="E680">
            <v>8.9198386405715539E-5</v>
          </cell>
          <cell r="F680">
            <v>9.3920650226719888E-5</v>
          </cell>
          <cell r="G680">
            <v>5.521815059014687E-7</v>
          </cell>
          <cell r="H680">
            <v>7.0818577531622134E-7</v>
          </cell>
          <cell r="I680">
            <v>5.9534968216352474E-7</v>
          </cell>
          <cell r="J680">
            <v>6.9149582526278156E-7</v>
          </cell>
          <cell r="K680">
            <v>5.1501889146299495E-7</v>
          </cell>
          <cell r="L680">
            <v>5.2446040336987309E-7</v>
          </cell>
          <cell r="M680">
            <v>8.0425474013213461E-7</v>
          </cell>
          <cell r="N680">
            <v>5.4151765632934464E-7</v>
          </cell>
          <cell r="O680">
            <v>2.931042245020949E-6</v>
          </cell>
        </row>
        <row r="681">
          <cell r="A681" t="str">
            <v>T_C-FC-H2O-S2</v>
          </cell>
          <cell r="B681" t="str">
            <v>VAR_fin</v>
          </cell>
          <cell r="C681" t="str">
            <v>TH2O</v>
          </cell>
          <cell r="D681">
            <v>8.5931923433986112E-5</v>
          </cell>
          <cell r="E681">
            <v>1.0005481420388998E-4</v>
          </cell>
          <cell r="F681">
            <v>1.0535182963512492E-4</v>
          </cell>
          <cell r="G681">
            <v>6.1938808767795589E-7</v>
          </cell>
          <cell r="H681">
            <v>7.6585239833623064E-7</v>
          </cell>
          <cell r="I681">
            <v>5.9432031319646163E-7</v>
          </cell>
          <cell r="J681">
            <v>6.607477272349644E-7</v>
          </cell>
          <cell r="K681">
            <v>4.6627963409283472E-7</v>
          </cell>
          <cell r="L681">
            <v>4.444136098435588E-7</v>
          </cell>
          <cell r="M681">
            <v>6.3010354765437844E-7</v>
          </cell>
          <cell r="N681">
            <v>4.1784701294629924E-7</v>
          </cell>
          <cell r="O681">
            <v>2.2532399647762007E-6</v>
          </cell>
        </row>
        <row r="682">
          <cell r="A682" t="str">
            <v>T_C-FC-H2O-S2</v>
          </cell>
          <cell r="B682" t="str">
            <v>VAR_ncap</v>
          </cell>
          <cell r="C682" t="str">
            <v>-</v>
          </cell>
          <cell r="E682">
            <v>6.1482842672818598E-7</v>
          </cell>
          <cell r="F682">
            <v>2.9860181523199598E-7</v>
          </cell>
          <cell r="G682">
            <v>6.4165237119641503E-8</v>
          </cell>
          <cell r="H682">
            <v>8.2538197354696497E-8</v>
          </cell>
          <cell r="I682">
            <v>1.13170136406604E-7</v>
          </cell>
          <cell r="J682">
            <v>1.00037213490539E-7</v>
          </cell>
          <cell r="K682">
            <v>9.0878568860790996E-8</v>
          </cell>
          <cell r="L682">
            <v>8.05636450161816E-8</v>
          </cell>
          <cell r="M682">
            <v>9.4465987317293698E-8</v>
          </cell>
          <cell r="N682">
            <v>8.3256725819111403E-8</v>
          </cell>
          <cell r="O682">
            <v>2.08982602183578E-7</v>
          </cell>
        </row>
        <row r="683">
          <cell r="A683" t="str">
            <v>T_C-FC-H2O-S2</v>
          </cell>
          <cell r="B683" t="str">
            <v>VAR_cap</v>
          </cell>
          <cell r="C683" t="str">
            <v>-</v>
          </cell>
          <cell r="D683">
            <v>6.33333333333333E-6</v>
          </cell>
          <cell r="E683">
            <v>6.9399764564278209E-6</v>
          </cell>
          <cell r="F683">
            <v>7.1998794875698407E-6</v>
          </cell>
          <cell r="G683">
            <v>2.5712207355321116E-7</v>
          </cell>
          <cell r="H683">
            <v>2.3842193347633698E-7</v>
          </cell>
          <cell r="I683">
            <v>2.2555500857976222E-7</v>
          </cell>
          <cell r="J683">
            <v>2.283651087888243E-7</v>
          </cell>
          <cell r="K683">
            <v>2.1970935958653861E-7</v>
          </cell>
          <cell r="L683">
            <v>2.2127850618945E-7</v>
          </cell>
          <cell r="M683">
            <v>2.1726247648031801E-7</v>
          </cell>
          <cell r="N683">
            <v>2.0432158762588141E-7</v>
          </cell>
          <cell r="O683">
            <v>3.86705315319983E-7</v>
          </cell>
        </row>
        <row r="684">
          <cell r="A684" t="str">
            <v>T_B_c-ICEDSL-S2</v>
          </cell>
          <cell r="B684" t="str">
            <v>VAR_fout</v>
          </cell>
          <cell r="C684" t="str">
            <v>CO2_T</v>
          </cell>
          <cell r="D684">
            <v>38.0888763420446</v>
          </cell>
          <cell r="E684">
            <v>28.689574152354513</v>
          </cell>
          <cell r="F684">
            <v>20.358512022245755</v>
          </cell>
          <cell r="G684">
            <v>1.2748569269383358E-3</v>
          </cell>
        </row>
        <row r="685">
          <cell r="A685" t="str">
            <v>T_B_c-ICEDSL-S2</v>
          </cell>
          <cell r="B685" t="str">
            <v>VAR_fout</v>
          </cell>
          <cell r="C685" t="str">
            <v>TPBSc</v>
          </cell>
          <cell r="D685">
            <v>4.5449875209286117E-2</v>
          </cell>
          <cell r="E685">
            <v>3.4372423918706652E-2</v>
          </cell>
          <cell r="F685">
            <v>2.4431824048846404E-2</v>
          </cell>
          <cell r="G685">
            <v>1.5782847266900128E-6</v>
          </cell>
        </row>
        <row r="686">
          <cell r="A686" t="str">
            <v>T_B_c-ICEDSL-S2</v>
          </cell>
          <cell r="B686" t="str">
            <v>VAR_fin</v>
          </cell>
          <cell r="C686" t="str">
            <v>TDSL</v>
          </cell>
          <cell r="D686">
            <v>0.51962996373867099</v>
          </cell>
          <cell r="E686">
            <v>0.39139937452052581</v>
          </cell>
          <cell r="F686">
            <v>0.27774231953950523</v>
          </cell>
          <cell r="G686">
            <v>1.7392318239267904E-5</v>
          </cell>
        </row>
        <row r="687">
          <cell r="A687" t="str">
            <v>T_B_c-ICEDSL-S2</v>
          </cell>
          <cell r="B687" t="str">
            <v>VAR_ncap</v>
          </cell>
          <cell r="C687" t="str">
            <v>-</v>
          </cell>
          <cell r="E687">
            <v>2.5511235724221499E-7</v>
          </cell>
          <cell r="F687">
            <v>1.6363973138781301E-7</v>
          </cell>
          <cell r="G687">
            <v>1.4068707365251001E-8</v>
          </cell>
        </row>
        <row r="688">
          <cell r="A688" t="str">
            <v>T_B_c-ICEDSL-S2</v>
          </cell>
          <cell r="B688" t="str">
            <v>VAR_cap</v>
          </cell>
          <cell r="C688" t="str">
            <v>-</v>
          </cell>
          <cell r="D688">
            <v>9.8784375000000001E-4</v>
          </cell>
          <cell r="E688">
            <v>7.4717419746632018E-4</v>
          </cell>
          <cell r="F688">
            <v>5.3124380843290995E-4</v>
          </cell>
          <cell r="G688">
            <v>1.2059641679848174E-7</v>
          </cell>
          <cell r="H688">
            <v>1.3271140086516069E-9</v>
          </cell>
          <cell r="I688">
            <v>6.8839909367332971E-10</v>
          </cell>
        </row>
        <row r="689">
          <cell r="A689" t="str">
            <v>T_TW-FCLH2O-S1</v>
          </cell>
          <cell r="B689" t="str">
            <v>VAR_fout</v>
          </cell>
          <cell r="C689" t="str">
            <v>TPTWL</v>
          </cell>
          <cell r="G689">
            <v>4.7071721847164301E-5</v>
          </cell>
          <cell r="H689">
            <v>1.3208051358880012E-4</v>
          </cell>
          <cell r="I689">
            <v>2.1606636501158734E-4</v>
          </cell>
          <cell r="J689">
            <v>3.3252056677466756E-4</v>
          </cell>
          <cell r="K689">
            <v>5.3874518166025247E-4</v>
          </cell>
          <cell r="L689">
            <v>8.250065969115937E-4</v>
          </cell>
          <cell r="M689">
            <v>1.0642900828762715E-3</v>
          </cell>
          <cell r="N689">
            <v>1.0591166065621713E-3</v>
          </cell>
          <cell r="O689">
            <v>1.6061740446859467E-3</v>
          </cell>
        </row>
        <row r="690">
          <cell r="A690" t="str">
            <v>T_TW-FCLH2O-S1</v>
          </cell>
          <cell r="B690" t="str">
            <v>VAR_fin</v>
          </cell>
          <cell r="C690" t="str">
            <v>TH2O</v>
          </cell>
          <cell r="G690">
            <v>1.0146696499064255E-5</v>
          </cell>
          <cell r="H690">
            <v>2.817942218421218E-5</v>
          </cell>
          <cell r="I690">
            <v>4.5476648290383117E-5</v>
          </cell>
          <cell r="J690">
            <v>6.9019701713277638E-5</v>
          </cell>
          <cell r="K690">
            <v>1.0990496216481258E-4</v>
          </cell>
          <cell r="L690">
            <v>1.673379397439047E-4</v>
          </cell>
          <cell r="M690">
            <v>2.155477367727741E-4</v>
          </cell>
          <cell r="N690">
            <v>2.1449996687555059E-4</v>
          </cell>
          <cell r="O690">
            <v>3.2529400185670712E-4</v>
          </cell>
        </row>
        <row r="691">
          <cell r="A691" t="str">
            <v>T_TW-FCLH2O-S1</v>
          </cell>
          <cell r="B691" t="str">
            <v>VAR_ncap</v>
          </cell>
          <cell r="C691" t="str">
            <v>-</v>
          </cell>
          <cell r="G691">
            <v>1.78620712934662E-5</v>
          </cell>
          <cell r="H691">
            <v>3.2794053826112199E-5</v>
          </cell>
          <cell r="I691">
            <v>4.4381807567537203E-5</v>
          </cell>
          <cell r="J691">
            <v>7.0409802209838294E-5</v>
          </cell>
          <cell r="K691">
            <v>1.30423555889783E-4</v>
          </cell>
          <cell r="L691">
            <v>1.6051092247292299E-4</v>
          </cell>
          <cell r="M691">
            <v>1.9399676921473099E-4</v>
          </cell>
          <cell r="N691">
            <v>1.93719458501707E-4</v>
          </cell>
          <cell r="O691">
            <v>3.09296322911367E-4</v>
          </cell>
        </row>
        <row r="692">
          <cell r="A692" t="str">
            <v>T_TW-FCLH2O-S1</v>
          </cell>
          <cell r="B692" t="str">
            <v>VAR_cap</v>
          </cell>
          <cell r="C692" t="str">
            <v>-</v>
          </cell>
          <cell r="G692">
            <v>1.78620712934662E-5</v>
          </cell>
          <cell r="H692">
            <v>5.0640056095895774E-5</v>
          </cell>
          <cell r="I692">
            <v>8.0899996836646226E-5</v>
          </cell>
          <cell r="J692">
            <v>1.317558302355083E-4</v>
          </cell>
          <cell r="K692">
            <v>2.159357264477929E-4</v>
          </cell>
          <cell r="L692">
            <v>3.2254119317134348E-4</v>
          </cell>
          <cell r="M692">
            <v>4.2118665276307676E-4</v>
          </cell>
          <cell r="N692">
            <v>4.1607273281206323E-4</v>
          </cell>
          <cell r="O692">
            <v>6.3370464301963712E-4</v>
          </cell>
        </row>
        <row r="693">
          <cell r="A693" t="str">
            <v>D-T-ELC-TW_Bat_S1</v>
          </cell>
          <cell r="B693" t="str">
            <v>VAR_fout</v>
          </cell>
          <cell r="C693" t="str">
            <v>T-ELC-TWSTGin_S1</v>
          </cell>
          <cell r="D693">
            <v>1.5921862651981696E-3</v>
          </cell>
          <cell r="E693">
            <v>0.1068448459756291</v>
          </cell>
          <cell r="F693">
            <v>0.10683338072106384</v>
          </cell>
          <cell r="G693">
            <v>9.4202024841651605E-2</v>
          </cell>
          <cell r="H693">
            <v>1.9877702843495958E-3</v>
          </cell>
          <cell r="I693">
            <v>1.7028004212163645E-3</v>
          </cell>
          <cell r="J693">
            <v>8.5748813126720558E-2</v>
          </cell>
          <cell r="K693">
            <v>0.15613796608584077</v>
          </cell>
          <cell r="L693">
            <v>0.15812110963640919</v>
          </cell>
          <cell r="M693">
            <v>0.15489911003088483</v>
          </cell>
          <cell r="N693">
            <v>0.15162037063211714</v>
          </cell>
          <cell r="O693">
            <v>0.1500736735655844</v>
          </cell>
        </row>
        <row r="694">
          <cell r="A694" t="str">
            <v>D-T-ELC-TW_Bat_S1</v>
          </cell>
          <cell r="B694" t="str">
            <v>VAR_fin</v>
          </cell>
          <cell r="C694" t="str">
            <v>TELC</v>
          </cell>
          <cell r="D694">
            <v>1.5921862651981696E-3</v>
          </cell>
          <cell r="E694">
            <v>0.1068448459756291</v>
          </cell>
          <cell r="F694">
            <v>0.10683338072106384</v>
          </cell>
          <cell r="G694">
            <v>9.4202024841651605E-2</v>
          </cell>
          <cell r="H694">
            <v>1.9877702843495958E-3</v>
          </cell>
          <cell r="I694">
            <v>1.7028004212163645E-3</v>
          </cell>
          <cell r="J694">
            <v>8.5748813126720558E-2</v>
          </cell>
          <cell r="K694">
            <v>0.15613796608584077</v>
          </cell>
          <cell r="L694">
            <v>0.15812110963640919</v>
          </cell>
          <cell r="M694">
            <v>0.15489911003088483</v>
          </cell>
          <cell r="N694">
            <v>0.15162037063211714</v>
          </cell>
          <cell r="O694">
            <v>0.1500736735655844</v>
          </cell>
        </row>
        <row r="695">
          <cell r="A695" t="str">
            <v>D-T-ELC-TW_Bat_S1</v>
          </cell>
          <cell r="B695" t="str">
            <v>VAR_ncap</v>
          </cell>
          <cell r="C695" t="str">
            <v>-</v>
          </cell>
          <cell r="D695">
            <v>1.8105100736104301E-4</v>
          </cell>
          <cell r="E695">
            <v>1.1112500237871401E-2</v>
          </cell>
          <cell r="F695">
            <v>8.7838087165933499E-7</v>
          </cell>
          <cell r="G695">
            <v>1.8359641449843E-4</v>
          </cell>
          <cell r="H695">
            <v>2.6174892545426799E-5</v>
          </cell>
          <cell r="I695">
            <v>1.15374977110244E-4</v>
          </cell>
          <cell r="J695">
            <v>8.9346953130803805E-3</v>
          </cell>
          <cell r="K695">
            <v>7.5298670261731097E-3</v>
          </cell>
          <cell r="L695">
            <v>5.1646240603766902E-3</v>
          </cell>
          <cell r="M695">
            <v>7.3505605660746801E-3</v>
          </cell>
          <cell r="N695">
            <v>7.7611190916232397E-3</v>
          </cell>
          <cell r="O695">
            <v>3.1416655561730699E-3</v>
          </cell>
        </row>
        <row r="696">
          <cell r="A696" t="str">
            <v>D-T-ELC-TW_Bat_S1</v>
          </cell>
          <cell r="B696" t="str">
            <v>VAR_cap</v>
          </cell>
          <cell r="C696" t="str">
            <v>-</v>
          </cell>
          <cell r="D696">
            <v>1.8105100736104301E-4</v>
          </cell>
          <cell r="E696">
            <v>1.12935512452325E-2</v>
          </cell>
          <cell r="F696">
            <v>1.1294429626104101E-2</v>
          </cell>
          <cell r="G696">
            <v>9.9570939871633096E-3</v>
          </cell>
          <cell r="H696">
            <v>2.1022134003647201E-4</v>
          </cell>
          <cell r="I696">
            <v>1.8010455450352301E-4</v>
          </cell>
          <cell r="J696">
            <v>9.0636422597959801E-3</v>
          </cell>
          <cell r="K696">
            <v>1.6503974112703001E-2</v>
          </cell>
          <cell r="L696">
            <v>1.6713412271059099E-2</v>
          </cell>
          <cell r="M696">
            <v>1.63730653034109E-2</v>
          </cell>
          <cell r="N696">
            <v>1.6026447804192202E-2</v>
          </cell>
          <cell r="O696">
            <v>1.5863404789704098E-2</v>
          </cell>
        </row>
        <row r="697">
          <cell r="A697" t="str">
            <v>T_C-FC-H2O-S3</v>
          </cell>
          <cell r="B697" t="str">
            <v>VAR_fout</v>
          </cell>
          <cell r="C697" t="str">
            <v>TPCAR</v>
          </cell>
          <cell r="D697">
            <v>7.2243940465487543E-4</v>
          </cell>
          <cell r="E697">
            <v>1.566407248401374E-3</v>
          </cell>
          <cell r="F697">
            <v>1.5016473940840851E-3</v>
          </cell>
          <cell r="G697">
            <v>1.0122025791859891E-6</v>
          </cell>
          <cell r="H697">
            <v>7.5462949017908678E-7</v>
          </cell>
          <cell r="I697">
            <v>5.3287410472465277E-7</v>
          </cell>
          <cell r="J697">
            <v>6.9078212002963425E-7</v>
          </cell>
          <cell r="K697">
            <v>5.6193772939144742E-7</v>
          </cell>
          <cell r="L697">
            <v>7.4633577085855557E-7</v>
          </cell>
          <cell r="M697">
            <v>1.0668745597429974E-6</v>
          </cell>
          <cell r="N697">
            <v>1.5653823172061236E-6</v>
          </cell>
          <cell r="O697">
            <v>3.7090648608071404E-6</v>
          </cell>
        </row>
        <row r="698">
          <cell r="A698" t="str">
            <v>T_C-FC-H2O-S3</v>
          </cell>
          <cell r="B698" t="str">
            <v>VAR_fin</v>
          </cell>
          <cell r="C698" t="str">
            <v>TH2O</v>
          </cell>
          <cell r="D698">
            <v>8.7040360177844799E-4</v>
          </cell>
          <cell r="E698">
            <v>1.887226114848694E-3</v>
          </cell>
          <cell r="F698">
            <v>1.8092026708266388E-3</v>
          </cell>
          <cell r="G698">
            <v>1.2195137266547668E-6</v>
          </cell>
          <cell r="H698">
            <v>8.828105060558085E-7</v>
          </cell>
          <cell r="I698">
            <v>5.7049326940727781E-7</v>
          </cell>
          <cell r="J698">
            <v>7.0970811732339439E-7</v>
          </cell>
          <cell r="K698">
            <v>5.4762483779211403E-7</v>
          </cell>
          <cell r="L698">
            <v>6.7529868291179656E-7</v>
          </cell>
          <cell r="M698">
            <v>8.9788630013796491E-7</v>
          </cell>
          <cell r="N698">
            <v>1.295668250879185E-6</v>
          </cell>
          <cell r="O698">
            <v>3.05181463845951E-6</v>
          </cell>
        </row>
        <row r="699">
          <cell r="A699" t="str">
            <v>T_C-FC-H2O-S3</v>
          </cell>
          <cell r="B699" t="str">
            <v>VAR_ncap</v>
          </cell>
          <cell r="C699" t="str">
            <v>-</v>
          </cell>
          <cell r="E699">
            <v>4.9388699338472404E-7</v>
          </cell>
          <cell r="F699">
            <v>2.24362324846107E-7</v>
          </cell>
          <cell r="G699">
            <v>5.1696700715813303E-8</v>
          </cell>
          <cell r="H699">
            <v>7.2277683946554602E-8</v>
          </cell>
          <cell r="I699">
            <v>9.7646066714312295E-8</v>
          </cell>
          <cell r="J699">
            <v>8.8560201924999903E-8</v>
          </cell>
          <cell r="K699">
            <v>8.1613390380246301E-8</v>
          </cell>
          <cell r="L699">
            <v>8.2979368380232497E-8</v>
          </cell>
          <cell r="M699">
            <v>9.4049037975488497E-8</v>
          </cell>
          <cell r="N699">
            <v>1.00974942761075E-7</v>
          </cell>
          <cell r="O699">
            <v>2.1372050999558199E-7</v>
          </cell>
        </row>
        <row r="700">
          <cell r="A700" t="str">
            <v>T_C-FC-H2O-S3</v>
          </cell>
          <cell r="B700" t="str">
            <v>VAR_cap</v>
          </cell>
          <cell r="C700" t="str">
            <v>-</v>
          </cell>
          <cell r="D700">
            <v>5.3653840530829931E-5</v>
          </cell>
          <cell r="E700">
            <v>1.0854494290631536E-4</v>
          </cell>
          <cell r="F700">
            <v>1.035511132454616E-4</v>
          </cell>
          <cell r="G700">
            <v>3.4839761287199346E-7</v>
          </cell>
          <cell r="H700">
            <v>2.5635379726193964E-7</v>
          </cell>
          <cell r="I700">
            <v>1.9605922429642184E-7</v>
          </cell>
          <cell r="J700">
            <v>2.09143002614844E-7</v>
          </cell>
          <cell r="K700">
            <v>2.1217479425549301E-7</v>
          </cell>
          <cell r="L700">
            <v>2.0837358701464699E-7</v>
          </cell>
          <cell r="M700">
            <v>2.1174985598935511E-7</v>
          </cell>
          <cell r="N700">
            <v>2.3907219536552177E-7</v>
          </cell>
          <cell r="O700">
            <v>4.0874449073214598E-7</v>
          </cell>
        </row>
        <row r="701">
          <cell r="A701" t="str">
            <v>T_B_c-ICEDSL-S3</v>
          </cell>
          <cell r="B701" t="str">
            <v>VAR_fout</v>
          </cell>
          <cell r="C701" t="str">
            <v>CO2_T</v>
          </cell>
          <cell r="D701">
            <v>11.185846764813661</v>
          </cell>
          <cell r="E701">
            <v>9.2432125266170591</v>
          </cell>
          <cell r="F701">
            <v>4.9349497729674194</v>
          </cell>
        </row>
        <row r="702">
          <cell r="A702" t="str">
            <v>T_B_c-ICEDSL-S3</v>
          </cell>
          <cell r="B702" t="str">
            <v>VAR_fout</v>
          </cell>
          <cell r="C702" t="str">
            <v>TPBSc</v>
          </cell>
          <cell r="D702">
            <v>8.8433088697245938E-3</v>
          </cell>
          <cell r="E702">
            <v>7.3371361243986201E-3</v>
          </cell>
          <cell r="F702">
            <v>3.9312511715794271E-3</v>
          </cell>
        </row>
        <row r="703">
          <cell r="A703" t="str">
            <v>T_B_c-ICEDSL-S3</v>
          </cell>
          <cell r="B703" t="str">
            <v>VAR_fin</v>
          </cell>
          <cell r="C703" t="str">
            <v>TDSL</v>
          </cell>
          <cell r="D703">
            <v>0.15260363935625698</v>
          </cell>
          <cell r="E703">
            <v>0.12610112587472122</v>
          </cell>
          <cell r="F703">
            <v>6.7325372073225309E-2</v>
          </cell>
        </row>
        <row r="704">
          <cell r="A704" t="str">
            <v>T_B_c-ICEDSL-S3</v>
          </cell>
          <cell r="B704" t="str">
            <v>VAR_ncap</v>
          </cell>
          <cell r="C704" t="str">
            <v>-</v>
          </cell>
          <cell r="E704">
            <v>1.0834540585418899E-7</v>
          </cell>
          <cell r="F704">
            <v>6.5328517396097604E-8</v>
          </cell>
        </row>
        <row r="705">
          <cell r="A705" t="str">
            <v>T_B_c-ICEDSL-S3</v>
          </cell>
          <cell r="B705" t="str">
            <v>VAR_cap</v>
          </cell>
          <cell r="C705" t="str">
            <v>-</v>
          </cell>
          <cell r="D705">
            <v>1.924105843302362E-4</v>
          </cell>
          <cell r="E705">
            <v>1.5957505832924615E-4</v>
          </cell>
          <cell r="F705">
            <v>8.5580944342105277E-5</v>
          </cell>
          <cell r="G705">
            <v>2.5219444805060776E-9</v>
          </cell>
        </row>
        <row r="706">
          <cell r="A706" t="str">
            <v>T_TW-FCLH2O-S2</v>
          </cell>
          <cell r="B706" t="str">
            <v>VAR_fout</v>
          </cell>
          <cell r="C706" t="str">
            <v>TPTWL</v>
          </cell>
          <cell r="G706">
            <v>2.3751412802585043E-5</v>
          </cell>
          <cell r="H706">
            <v>5.94035650303115E-5</v>
          </cell>
          <cell r="I706">
            <v>9.354195093471135E-5</v>
          </cell>
          <cell r="J706">
            <v>1.3010810543975047E-4</v>
          </cell>
          <cell r="K706">
            <v>1.8898982265988954E-4</v>
          </cell>
          <cell r="L706">
            <v>2.3601467099238361E-4</v>
          </cell>
          <cell r="M706">
            <v>3.2397973772091475E-4</v>
          </cell>
          <cell r="N706">
            <v>3.2170263000227332E-4</v>
          </cell>
          <cell r="O706">
            <v>4.8721539406048047E-4</v>
          </cell>
        </row>
        <row r="707">
          <cell r="A707" t="str">
            <v>T_TW-FCLH2O-S2</v>
          </cell>
          <cell r="B707" t="str">
            <v>VAR_fin</v>
          </cell>
          <cell r="C707" t="str">
            <v>TH2O</v>
          </cell>
          <cell r="G707">
            <v>8.7939310726018557E-6</v>
          </cell>
          <cell r="H707">
            <v>2.1798044099515594E-5</v>
          </cell>
          <cell r="I707">
            <v>3.3971489600107862E-5</v>
          </cell>
          <cell r="J707">
            <v>4.6627264816514487E-5</v>
          </cell>
          <cell r="K707">
            <v>6.6739002754352518E-5</v>
          </cell>
          <cell r="L707">
            <v>8.2654804399706389E-5</v>
          </cell>
          <cell r="M707">
            <v>1.1316439826207862E-4</v>
          </cell>
          <cell r="N707">
            <v>1.1236901665404736E-4</v>
          </cell>
          <cell r="O707">
            <v>1.7018174432985959E-4</v>
          </cell>
        </row>
        <row r="708">
          <cell r="A708" t="str">
            <v>T_TW-FCLH2O-S2</v>
          </cell>
          <cell r="B708" t="str">
            <v>VAR_ncap</v>
          </cell>
          <cell r="C708" t="str">
            <v>-</v>
          </cell>
          <cell r="G708">
            <v>9.0428493907824194E-6</v>
          </cell>
          <cell r="H708">
            <v>1.3829098239859801E-5</v>
          </cell>
          <cell r="I708">
            <v>1.6590903209571701E-5</v>
          </cell>
          <cell r="J708">
            <v>2.2995665975467399E-5</v>
          </cell>
          <cell r="K708">
            <v>3.4850480074860799E-5</v>
          </cell>
          <cell r="L708">
            <v>4.0543200458900701E-5</v>
          </cell>
          <cell r="M708">
            <v>5.1673246510156402E-5</v>
          </cell>
          <cell r="N708">
            <v>5.3560701057800302E-5</v>
          </cell>
          <cell r="O708">
            <v>8.6350441750895695E-5</v>
          </cell>
        </row>
        <row r="709">
          <cell r="A709" t="str">
            <v>T_TW-FCLH2O-S2</v>
          </cell>
          <cell r="B709" t="str">
            <v>VAR_cap</v>
          </cell>
          <cell r="C709" t="str">
            <v>-</v>
          </cell>
          <cell r="G709">
            <v>9.0428493907824194E-6</v>
          </cell>
          <cell r="H709">
            <v>2.2861230157213282E-5</v>
          </cell>
          <cell r="I709">
            <v>3.5956933551116151E-5</v>
          </cell>
          <cell r="J709">
            <v>5.1220599403701079E-5</v>
          </cell>
          <cell r="K709">
            <v>7.4383975055487424E-5</v>
          </cell>
          <cell r="L709">
            <v>9.2175080464884529E-5</v>
          </cell>
          <cell r="M709">
            <v>1.2694832507592852E-4</v>
          </cell>
          <cell r="N709">
            <v>1.2620180010301162E-4</v>
          </cell>
          <cell r="O709">
            <v>1.9146357418396831E-4</v>
          </cell>
        </row>
        <row r="710">
          <cell r="A710" t="str">
            <v>D-T-ELC-TW_Bat_S2</v>
          </cell>
          <cell r="B710" t="str">
            <v>VAR_fout</v>
          </cell>
          <cell r="C710" t="str">
            <v>T-ELC-TWSTGin_S2</v>
          </cell>
          <cell r="D710">
            <v>3.5909223594230279E-4</v>
          </cell>
          <cell r="E710">
            <v>3.4050135974829289E-4</v>
          </cell>
          <cell r="F710">
            <v>4.0013625070559126E-4</v>
          </cell>
          <cell r="G710">
            <v>9.9553578879663009E-4</v>
          </cell>
          <cell r="H710">
            <v>1.6166805324682005E-3</v>
          </cell>
          <cell r="I710">
            <v>1.6250514462903976E-3</v>
          </cell>
          <cell r="J710">
            <v>1.526192325799994E-3</v>
          </cell>
          <cell r="K710">
            <v>3.0158329988796955E-3</v>
          </cell>
          <cell r="L710">
            <v>2.6573001300912421E-3</v>
          </cell>
          <cell r="M710">
            <v>4.2902277236698157E-3</v>
          </cell>
          <cell r="N710">
            <v>3.2590259316084827E-3</v>
          </cell>
          <cell r="O710">
            <v>7.0318275703307202E-3</v>
          </cell>
        </row>
        <row r="711">
          <cell r="A711" t="str">
            <v>D-T-ELC-TW_Bat_S2</v>
          </cell>
          <cell r="B711" t="str">
            <v>VAR_fin</v>
          </cell>
          <cell r="C711" t="str">
            <v>TELC</v>
          </cell>
          <cell r="D711">
            <v>3.5909223594230279E-4</v>
          </cell>
          <cell r="E711">
            <v>3.4050135974829289E-4</v>
          </cell>
          <cell r="F711">
            <v>4.0013625070559126E-4</v>
          </cell>
          <cell r="G711">
            <v>9.9553578879663009E-4</v>
          </cell>
          <cell r="H711">
            <v>1.6166805324682005E-3</v>
          </cell>
          <cell r="I711">
            <v>1.6250514462903976E-3</v>
          </cell>
          <cell r="J711">
            <v>1.526192325799994E-3</v>
          </cell>
          <cell r="K711">
            <v>3.0158329988796955E-3</v>
          </cell>
          <cell r="L711">
            <v>2.6573001300912421E-3</v>
          </cell>
          <cell r="M711">
            <v>4.2902277236698157E-3</v>
          </cell>
          <cell r="N711">
            <v>3.2590259316084827E-3</v>
          </cell>
          <cell r="O711">
            <v>7.0318275703307202E-3</v>
          </cell>
        </row>
        <row r="712">
          <cell r="A712" t="str">
            <v>D-T-ELC-TW_Bat_S2</v>
          </cell>
          <cell r="B712" t="str">
            <v>VAR_ncap</v>
          </cell>
          <cell r="C712" t="str">
            <v>-</v>
          </cell>
          <cell r="D712">
            <v>4.36613173837323E-5</v>
          </cell>
          <cell r="E712">
            <v>1.56078300575234E-7</v>
          </cell>
          <cell r="F712">
            <v>4.5307406578670196E-6</v>
          </cell>
          <cell r="G712">
            <v>5.6899749669550001E-5</v>
          </cell>
          <cell r="H712">
            <v>1.09532333717487E-4</v>
          </cell>
          <cell r="I712">
            <v>2.7426574174256702E-5</v>
          </cell>
          <cell r="J712">
            <v>4.1591740007306797E-5</v>
          </cell>
          <cell r="K712">
            <v>2.5000911893961498E-4</v>
          </cell>
          <cell r="L712">
            <v>6.5598818126339501E-7</v>
          </cell>
          <cell r="M712">
            <v>2.0325501846645599E-4</v>
          </cell>
          <cell r="N712">
            <v>1.4120875166165499E-4</v>
          </cell>
          <cell r="O712">
            <v>3.99653956888095E-4</v>
          </cell>
        </row>
        <row r="713">
          <cell r="A713" t="str">
            <v>D-T-ELC-TW_Bat_S2</v>
          </cell>
          <cell r="B713" t="str">
            <v>VAR_cap</v>
          </cell>
          <cell r="C713" t="str">
            <v>-</v>
          </cell>
          <cell r="D713">
            <v>4.36613173837323E-5</v>
          </cell>
          <cell r="E713">
            <v>4.3817395684307603E-5</v>
          </cell>
          <cell r="F713">
            <v>4.8348136342174603E-5</v>
          </cell>
          <cell r="G713">
            <v>1.05247886011725E-4</v>
          </cell>
          <cell r="H713">
            <v>1.71003300535358E-4</v>
          </cell>
          <cell r="I713">
            <v>1.7193803513580399E-4</v>
          </cell>
          <cell r="J713">
            <v>1.6140336436808899E-4</v>
          </cell>
          <cell r="K713">
            <v>3.19027433121179E-4</v>
          </cell>
          <cell r="L713">
            <v>2.8109764835763202E-4</v>
          </cell>
          <cell r="M713">
            <v>4.5392012558733498E-4</v>
          </cell>
          <cell r="N713">
            <v>3.4480390721337801E-4</v>
          </cell>
          <cell r="O713">
            <v>7.4411772701620698E-4</v>
          </cell>
        </row>
        <row r="714">
          <cell r="A714" t="str">
            <v>T_C-FC-H2O-S4</v>
          </cell>
          <cell r="B714" t="str">
            <v>VAR_fout</v>
          </cell>
          <cell r="C714" t="str">
            <v>TPCAR</v>
          </cell>
          <cell r="E714">
            <v>7.6350417697260537E-6</v>
          </cell>
          <cell r="F714">
            <v>1.1021646259298287E-5</v>
          </cell>
          <cell r="G714">
            <v>4.346408286995946E-7</v>
          </cell>
          <cell r="H714">
            <v>5.8656027696163971E-7</v>
          </cell>
          <cell r="I714">
            <v>5.6568884187524127E-7</v>
          </cell>
          <cell r="J714">
            <v>6.1436236089227874E-7</v>
          </cell>
          <cell r="K714">
            <v>4.3980071276264797E-7</v>
          </cell>
          <cell r="L714">
            <v>4.1884076668710993E-7</v>
          </cell>
          <cell r="M714">
            <v>5.9198114792748733E-7</v>
          </cell>
          <cell r="N714">
            <v>3.1430893507877313E-7</v>
          </cell>
          <cell r="O714">
            <v>2.5581265511381599E-6</v>
          </cell>
        </row>
        <row r="715">
          <cell r="A715" t="str">
            <v>T_C-FC-H2O-S4</v>
          </cell>
          <cell r="B715" t="str">
            <v>VAR_fin</v>
          </cell>
          <cell r="C715" t="str">
            <v>TH2O</v>
          </cell>
          <cell r="E715">
            <v>9.1246083412144877E-6</v>
          </cell>
          <cell r="F715">
            <v>1.3171926025378762E-5</v>
          </cell>
          <cell r="G715">
            <v>5.1943754213763658E-7</v>
          </cell>
          <cell r="H715">
            <v>6.7399754403655139E-7</v>
          </cell>
          <cell r="I715">
            <v>6.0469449565513662E-7</v>
          </cell>
          <cell r="J715">
            <v>6.3002673812435842E-7</v>
          </cell>
          <cell r="K715">
            <v>4.3087921580991476E-7</v>
          </cell>
          <cell r="L715">
            <v>3.8623371775007983E-7</v>
          </cell>
          <cell r="M715">
            <v>5.0130872843491169E-7</v>
          </cell>
          <cell r="N715">
            <v>2.6359681302599214E-7</v>
          </cell>
          <cell r="O715">
            <v>2.1411638015164028E-6</v>
          </cell>
        </row>
        <row r="716">
          <cell r="A716" t="str">
            <v>T_C-FC-H2O-S4</v>
          </cell>
          <cell r="B716" t="str">
            <v>VAR_ncap</v>
          </cell>
          <cell r="C716" t="str">
            <v>-</v>
          </cell>
          <cell r="E716">
            <v>6.9463674342069604E-7</v>
          </cell>
          <cell r="F716">
            <v>3.2155506592492802E-7</v>
          </cell>
          <cell r="G716">
            <v>6.0501833926353306E-8</v>
          </cell>
          <cell r="H716">
            <v>8.4356217872739098E-8</v>
          </cell>
          <cell r="I716">
            <v>1.16679924151829E-7</v>
          </cell>
          <cell r="J716">
            <v>1.01283658738881E-7</v>
          </cell>
          <cell r="K716">
            <v>8.9048325050783694E-8</v>
          </cell>
          <cell r="L716">
            <v>7.8224230111885906E-8</v>
          </cell>
          <cell r="M716">
            <v>9.1039577155352897E-8</v>
          </cell>
          <cell r="N716">
            <v>7.8117076541052402E-8</v>
          </cell>
          <cell r="O716">
            <v>2.1178516403286001E-7</v>
          </cell>
        </row>
        <row r="717">
          <cell r="A717" t="str">
            <v>T_C-FC-H2O-S4</v>
          </cell>
          <cell r="B717" t="str">
            <v>VAR_cap</v>
          </cell>
          <cell r="C717" t="str">
            <v>-</v>
          </cell>
          <cell r="E717">
            <v>6.85388939622363E-7</v>
          </cell>
          <cell r="F717">
            <v>9.6343233458337609E-7</v>
          </cell>
          <cell r="G717">
            <v>1.8858864713323604E-7</v>
          </cell>
          <cell r="H717">
            <v>2.3354965852701501E-7</v>
          </cell>
          <cell r="I717">
            <v>2.2910478485246242E-7</v>
          </cell>
          <cell r="J717">
            <v>2.4431149984763999E-7</v>
          </cell>
          <cell r="K717">
            <v>2.2891396385029218E-7</v>
          </cell>
          <cell r="L717">
            <v>2.1827456048341301E-7</v>
          </cell>
          <cell r="M717">
            <v>2.048760447349808E-7</v>
          </cell>
          <cell r="N717">
            <v>1.9527616435780609E-7</v>
          </cell>
          <cell r="O717">
            <v>3.8094181772926498E-7</v>
          </cell>
        </row>
        <row r="718">
          <cell r="A718" t="str">
            <v>T_B_c-ICEDSL-S4</v>
          </cell>
          <cell r="B718" t="str">
            <v>VAR_fout</v>
          </cell>
          <cell r="C718" t="str">
            <v>CO2_T</v>
          </cell>
          <cell r="D718">
            <v>0.92711678113056617</v>
          </cell>
          <cell r="E718">
            <v>1.6189233220057159E-3</v>
          </cell>
        </row>
        <row r="719">
          <cell r="A719" t="str">
            <v>T_B_c-ICEDSL-S4</v>
          </cell>
          <cell r="B719" t="str">
            <v>VAR_fout</v>
          </cell>
          <cell r="C719" t="str">
            <v>TPBSc</v>
          </cell>
          <cell r="D719">
            <v>4.8881038780922506E-4</v>
          </cell>
          <cell r="E719">
            <v>8.5737945281438315E-7</v>
          </cell>
        </row>
        <row r="720">
          <cell r="A720" t="str">
            <v>T_B_c-ICEDSL-S4</v>
          </cell>
          <cell r="B720" t="str">
            <v>VAR_fin</v>
          </cell>
          <cell r="C720" t="str">
            <v>TDSL</v>
          </cell>
          <cell r="D720">
            <v>1.2648250765764878E-2</v>
          </cell>
          <cell r="E720">
            <v>2.2086266330228049E-5</v>
          </cell>
        </row>
        <row r="721">
          <cell r="A721" t="str">
            <v>T_B_c-ICEDSL-S4</v>
          </cell>
          <cell r="B721" t="str">
            <v>VAR_ncap</v>
          </cell>
          <cell r="C721" t="str">
            <v>-</v>
          </cell>
          <cell r="E721">
            <v>1.1442596149612001E-8</v>
          </cell>
        </row>
        <row r="722">
          <cell r="A722" t="str">
            <v>T_B_c-ICEDSL-S4</v>
          </cell>
          <cell r="B722" t="str">
            <v>VAR_cap</v>
          </cell>
          <cell r="C722" t="str">
            <v>-</v>
          </cell>
          <cell r="D722">
            <v>1.0801696430173103E-5</v>
          </cell>
          <cell r="E722">
            <v>9.8589791104814525E-8</v>
          </cell>
          <cell r="F722">
            <v>5.3011237501015922E-8</v>
          </cell>
          <cell r="G722">
            <v>4.0634911749405823E-9</v>
          </cell>
        </row>
        <row r="723">
          <cell r="A723" t="str">
            <v>D-T-ELC-HGV</v>
          </cell>
          <cell r="B723" t="str">
            <v>VAR_fout</v>
          </cell>
          <cell r="C723" t="str">
            <v>T-ELC-HGV_BatSTGin</v>
          </cell>
          <cell r="D723">
            <v>7.4157966887065203E-3</v>
          </cell>
          <cell r="E723">
            <v>9.8728698656441113E-2</v>
          </cell>
          <cell r="F723">
            <v>7.598167866719499</v>
          </cell>
          <cell r="G723">
            <v>5.5051900338475797</v>
          </cell>
          <cell r="H723">
            <v>1.6075812409377641</v>
          </cell>
          <cell r="I723">
            <v>2.2872071965009368</v>
          </cell>
          <cell r="J723">
            <v>7.5619484751105155</v>
          </cell>
          <cell r="K723">
            <v>8.2234231836465348</v>
          </cell>
          <cell r="L723">
            <v>8.313560269449356</v>
          </cell>
          <cell r="M723">
            <v>8.624476960278681</v>
          </cell>
          <cell r="N723">
            <v>8.9187822454731958</v>
          </cell>
          <cell r="O723">
            <v>9.3022039902325773</v>
          </cell>
        </row>
        <row r="724">
          <cell r="A724" t="str">
            <v>D-T-ELC-HGV</v>
          </cell>
          <cell r="B724" t="str">
            <v>VAR_fin</v>
          </cell>
          <cell r="C724" t="str">
            <v>TELC</v>
          </cell>
          <cell r="D724">
            <v>7.4157966887065203E-3</v>
          </cell>
          <cell r="E724">
            <v>9.8728698656441113E-2</v>
          </cell>
          <cell r="F724">
            <v>7.598167866719499</v>
          </cell>
          <cell r="G724">
            <v>5.5051900338475797</v>
          </cell>
          <cell r="H724">
            <v>1.6075812409377641</v>
          </cell>
          <cell r="I724">
            <v>2.2872071965009368</v>
          </cell>
          <cell r="J724">
            <v>7.5619484751105155</v>
          </cell>
          <cell r="K724">
            <v>8.2234231836465348</v>
          </cell>
          <cell r="L724">
            <v>8.313560269449356</v>
          </cell>
          <cell r="M724">
            <v>8.624476960278681</v>
          </cell>
          <cell r="N724">
            <v>8.9187822454731958</v>
          </cell>
          <cell r="O724">
            <v>9.3022039902325773</v>
          </cell>
        </row>
        <row r="725">
          <cell r="A725" t="str">
            <v>D-T-ELC-HGV</v>
          </cell>
          <cell r="B725" t="str">
            <v>VAR_ncap</v>
          </cell>
          <cell r="C725" t="str">
            <v>-</v>
          </cell>
          <cell r="D725">
            <v>1.07187313961338E-3</v>
          </cell>
          <cell r="E725">
            <v>1.14494140888105E-2</v>
          </cell>
          <cell r="F725">
            <v>0.94922828137556203</v>
          </cell>
          <cell r="G725">
            <v>2.9577950819480501E-5</v>
          </cell>
          <cell r="H725">
            <v>0.20262924438439101</v>
          </cell>
          <cell r="I725">
            <v>0.12413104215780001</v>
          </cell>
          <cell r="J725">
            <v>0.88975833768174095</v>
          </cell>
          <cell r="K725">
            <v>0.434312782677506</v>
          </cell>
          <cell r="L725">
            <v>0.731350458414323</v>
          </cell>
          <cell r="M725">
            <v>0.89604213368763697</v>
          </cell>
          <cell r="N725">
            <v>0.51238230890547798</v>
          </cell>
          <cell r="O725">
            <v>0.82261712568535095</v>
          </cell>
        </row>
        <row r="726">
          <cell r="A726" t="str">
            <v>D-T-ELC-HGV</v>
          </cell>
          <cell r="B726" t="str">
            <v>VAR_cap</v>
          </cell>
          <cell r="C726" t="str">
            <v>-</v>
          </cell>
          <cell r="D726">
            <v>1.07187313961338E-3</v>
          </cell>
          <cell r="E726">
            <v>1.25212872284239E-2</v>
          </cell>
          <cell r="F726">
            <v>0.96174956860398597</v>
          </cell>
          <cell r="G726">
            <v>0.69821711955994104</v>
          </cell>
          <cell r="H726">
            <v>0.20263691496793501</v>
          </cell>
          <cell r="I726">
            <v>0.28821070917817398</v>
          </cell>
          <cell r="J726">
            <v>0.95412164799227295</v>
          </cell>
          <cell r="K726">
            <v>1.0347776168434</v>
          </cell>
          <cell r="L726">
            <v>1.04913571255758</v>
          </cell>
          <cell r="M726">
            <v>1.0857065504540799</v>
          </cell>
          <cell r="N726">
            <v>1.12436681908888</v>
          </cell>
          <cell r="O726">
            <v>1.1684049032386301</v>
          </cell>
        </row>
        <row r="727">
          <cell r="A727" t="str">
            <v>T_TW-FCLH2O-S3</v>
          </cell>
          <cell r="B727" t="str">
            <v>VAR_fout</v>
          </cell>
          <cell r="C727" t="str">
            <v>TPTWL</v>
          </cell>
          <cell r="G727">
            <v>1.3321143432321674E-5</v>
          </cell>
          <cell r="H727">
            <v>3.7216003441808447E-5</v>
          </cell>
          <cell r="I727">
            <v>6.2792860817399856E-5</v>
          </cell>
          <cell r="J727">
            <v>8.6763777662422585E-5</v>
          </cell>
          <cell r="K727">
            <v>1.2496186245789288E-4</v>
          </cell>
          <cell r="L727">
            <v>1.5748948428599441E-4</v>
          </cell>
          <cell r="M727">
            <v>1.9793369571189902E-4</v>
          </cell>
          <cell r="N727">
            <v>2.3549175799581528E-4</v>
          </cell>
          <cell r="O727">
            <v>3.0183266526030722E-4</v>
          </cell>
        </row>
        <row r="728">
          <cell r="A728" t="str">
            <v>T_TW-FCLH2O-S3</v>
          </cell>
          <cell r="B728" t="str">
            <v>VAR_fin</v>
          </cell>
          <cell r="C728" t="str">
            <v>TH2O</v>
          </cell>
          <cell r="G728">
            <v>7.5660435153315808E-6</v>
          </cell>
          <cell r="H728">
            <v>2.0920219890657558E-5</v>
          </cell>
          <cell r="I728">
            <v>3.501276305425018E-5</v>
          </cell>
          <cell r="J728">
            <v>4.7829842636127627E-5</v>
          </cell>
          <cell r="K728">
            <v>6.7914925288796945E-5</v>
          </cell>
          <cell r="L728">
            <v>8.4755109688346375E-5</v>
          </cell>
          <cell r="M728">
            <v>1.0581201885273386E-4</v>
          </cell>
          <cell r="N728">
            <v>1.2558052028821206E-4</v>
          </cell>
          <cell r="O728">
            <v>1.6095808815542762E-4</v>
          </cell>
        </row>
        <row r="729">
          <cell r="A729" t="str">
            <v>T_TW-FCLH2O-S3</v>
          </cell>
          <cell r="B729" t="str">
            <v>VAR_ncap</v>
          </cell>
          <cell r="C729" t="str">
            <v>-</v>
          </cell>
          <cell r="G729">
            <v>5.0611744874884401E-6</v>
          </cell>
          <cell r="H729">
            <v>9.1963389062694097E-6</v>
          </cell>
          <cell r="I729">
            <v>8.9140631958786107E-6</v>
          </cell>
          <cell r="J729">
            <v>1.2162251885368799E-5</v>
          </cell>
          <cell r="K729">
            <v>1.8031743912908E-5</v>
          </cell>
          <cell r="L729">
            <v>2.07289675323995E-5</v>
          </cell>
          <cell r="M729">
            <v>2.63004996163276E-5</v>
          </cell>
          <cell r="N729">
            <v>2.7104329073915199E-5</v>
          </cell>
          <cell r="O729">
            <v>4.4144722251517399E-5</v>
          </cell>
        </row>
        <row r="730">
          <cell r="A730" t="str">
            <v>T_TW-FCLH2O-S3</v>
          </cell>
          <cell r="B730" t="str">
            <v>VAR_cap</v>
          </cell>
          <cell r="C730" t="str">
            <v>-</v>
          </cell>
          <cell r="G730">
            <v>5.0611744874884401E-6</v>
          </cell>
          <cell r="H730">
            <v>1.42575133937579E-5</v>
          </cell>
          <cell r="I730">
            <v>2.3143617884740028E-5</v>
          </cell>
          <cell r="J730">
            <v>3.3704778359714133E-5</v>
          </cell>
          <cell r="K730">
            <v>4.8249392489153549E-5</v>
          </cell>
          <cell r="L730">
            <v>6.139695461486954E-5</v>
          </cell>
          <cell r="M730">
            <v>7.7140059712244125E-5</v>
          </cell>
          <cell r="N730">
            <v>9.20925056284053E-5</v>
          </cell>
          <cell r="O730">
            <v>1.1819792882274285E-4</v>
          </cell>
        </row>
        <row r="731">
          <cell r="A731" t="str">
            <v>D-T-ELC-TW_Bat_S3</v>
          </cell>
          <cell r="B731" t="str">
            <v>VAR_fout</v>
          </cell>
          <cell r="C731" t="str">
            <v>T-ELC-TWSTGin_S3</v>
          </cell>
          <cell r="D731">
            <v>7.9653642850765558E-5</v>
          </cell>
          <cell r="E731">
            <v>1.0767682194501672E-4</v>
          </cell>
          <cell r="F731">
            <v>1.3488430910277454E-4</v>
          </cell>
          <cell r="G731">
            <v>9.9307008650028174E-4</v>
          </cell>
          <cell r="H731">
            <v>2.7417293109271356E-3</v>
          </cell>
          <cell r="I731">
            <v>2.6885425563456166E-3</v>
          </cell>
          <cell r="J731">
            <v>2.3895286973231442E-3</v>
          </cell>
          <cell r="K731">
            <v>4.9903934603161646E-3</v>
          </cell>
          <cell r="L731">
            <v>3.7827649178237307E-3</v>
          </cell>
          <cell r="M731">
            <v>5.3769688731557718E-3</v>
          </cell>
          <cell r="N731">
            <v>5.3453107839154671E-3</v>
          </cell>
          <cell r="O731">
            <v>9.9962096618670913E-3</v>
          </cell>
        </row>
        <row r="732">
          <cell r="A732" t="str">
            <v>D-T-ELC-TW_Bat_S3</v>
          </cell>
          <cell r="B732" t="str">
            <v>VAR_fin</v>
          </cell>
          <cell r="C732" t="str">
            <v>TELC</v>
          </cell>
          <cell r="D732">
            <v>7.9653642850765558E-5</v>
          </cell>
          <cell r="E732">
            <v>1.0767682194501672E-4</v>
          </cell>
          <cell r="F732">
            <v>1.3488430910277454E-4</v>
          </cell>
          <cell r="G732">
            <v>9.9307008650028174E-4</v>
          </cell>
          <cell r="H732">
            <v>2.7417293109271356E-3</v>
          </cell>
          <cell r="I732">
            <v>2.6885425563456166E-3</v>
          </cell>
          <cell r="J732">
            <v>2.3895286973231442E-3</v>
          </cell>
          <cell r="K732">
            <v>4.9903934603161646E-3</v>
          </cell>
          <cell r="L732">
            <v>3.7827649178237307E-3</v>
          </cell>
          <cell r="M732">
            <v>5.3769688731557718E-3</v>
          </cell>
          <cell r="N732">
            <v>5.3453107839154671E-3</v>
          </cell>
          <cell r="O732">
            <v>9.9962096618670913E-3</v>
          </cell>
        </row>
        <row r="733">
          <cell r="A733" t="str">
            <v>D-T-ELC-TW_Bat_S3</v>
          </cell>
          <cell r="B733" t="str">
            <v>VAR_ncap</v>
          </cell>
          <cell r="C733" t="str">
            <v>-</v>
          </cell>
          <cell r="D733">
            <v>3.1745771450265202E-5</v>
          </cell>
          <cell r="E733">
            <v>1.9751151387764999E-7</v>
          </cell>
          <cell r="F733">
            <v>6.0402763408312605E-7</v>
          </cell>
          <cell r="G733">
            <v>7.2456744592012707E-5</v>
          </cell>
          <cell r="H733">
            <v>1.84952796010434E-4</v>
          </cell>
          <cell r="I733">
            <v>1.2987506639097399E-5</v>
          </cell>
          <cell r="J733">
            <v>5.1681043959057303E-6</v>
          </cell>
          <cell r="K733">
            <v>3.2475633499824799E-4</v>
          </cell>
          <cell r="L733">
            <v>2.71385457638141E-6</v>
          </cell>
          <cell r="M733">
            <v>2.36104259933579E-4</v>
          </cell>
          <cell r="N733">
            <v>1.87008787935667E-6</v>
          </cell>
          <cell r="O733">
            <v>8.1691072936934802E-4</v>
          </cell>
        </row>
        <row r="734">
          <cell r="A734" t="str">
            <v>D-T-ELC-TW_Bat_S3</v>
          </cell>
          <cell r="B734" t="str">
            <v>VAR_cap</v>
          </cell>
          <cell r="C734" t="str">
            <v>-</v>
          </cell>
          <cell r="D734">
            <v>3.1745771450265202E-5</v>
          </cell>
          <cell r="E734">
            <v>3.1943282964142903E-5</v>
          </cell>
          <cell r="F734">
            <v>3.2547310598225997E-5</v>
          </cell>
          <cell r="G734">
            <v>1.05004055190239E-4</v>
          </cell>
          <cell r="H734">
            <v>2.89956851200673E-4</v>
          </cell>
          <cell r="I734">
            <v>2.8429292676775602E-4</v>
          </cell>
          <cell r="J734">
            <v>2.5270235818025802E-4</v>
          </cell>
          <cell r="K734">
            <v>5.2786474204368503E-4</v>
          </cell>
          <cell r="L734">
            <v>4.0004937772898202E-4</v>
          </cell>
          <cell r="M734">
            <v>5.6874255390411399E-4</v>
          </cell>
          <cell r="N734">
            <v>5.6544453738756502E-4</v>
          </cell>
          <cell r="O734">
            <v>1.0575989317586599E-3</v>
          </cell>
        </row>
        <row r="735">
          <cell r="A735" t="str">
            <v>T_TW-FCLH2O-S4</v>
          </cell>
          <cell r="B735" t="str">
            <v>VAR_fout</v>
          </cell>
          <cell r="C735" t="str">
            <v>TPTWL</v>
          </cell>
          <cell r="G735">
            <v>7.5207942458208573E-6</v>
          </cell>
          <cell r="H735">
            <v>1.94619991496031E-5</v>
          </cell>
          <cell r="I735">
            <v>3.7141022865379582E-5</v>
          </cell>
          <cell r="J735">
            <v>5.4988151490283062E-5</v>
          </cell>
          <cell r="K735">
            <v>8.7322253191525622E-5</v>
          </cell>
          <cell r="L735">
            <v>1.1007705855786127E-4</v>
          </cell>
          <cell r="M735">
            <v>1.39523568026526E-4</v>
          </cell>
          <cell r="N735">
            <v>1.628572125846204E-4</v>
          </cell>
          <cell r="O735">
            <v>2.1406929052315255E-4</v>
          </cell>
        </row>
        <row r="736">
          <cell r="A736" t="str">
            <v>T_TW-FCLH2O-S4</v>
          </cell>
          <cell r="B736" t="str">
            <v>VAR_fin</v>
          </cell>
          <cell r="C736" t="str">
            <v>TH2O</v>
          </cell>
          <cell r="G736">
            <v>4.8147221398277983E-6</v>
          </cell>
          <cell r="H736">
            <v>1.2321098427926397E-5</v>
          </cell>
          <cell r="I736">
            <v>2.3272626597969979E-5</v>
          </cell>
          <cell r="J736">
            <v>3.4040915043754099E-5</v>
          </cell>
          <cell r="K736">
            <v>5.3327400411035613E-5</v>
          </cell>
          <cell r="L736">
            <v>6.6507833932266075E-5</v>
          </cell>
          <cell r="M736">
            <v>8.3676390165365134E-5</v>
          </cell>
          <cell r="N736">
            <v>9.7231444641170147E-5</v>
          </cell>
          <cell r="O736">
            <v>1.2757516481340351E-4</v>
          </cell>
        </row>
        <row r="737">
          <cell r="A737" t="str">
            <v>T_TW-FCLH2O-S4</v>
          </cell>
          <cell r="B737" t="str">
            <v>VAR_ncap</v>
          </cell>
          <cell r="C737" t="str">
            <v>-</v>
          </cell>
          <cell r="G737">
            <v>2.89666240848259E-6</v>
          </cell>
          <cell r="H737">
            <v>4.56402823388544E-6</v>
          </cell>
          <cell r="I737">
            <v>5.6623568212240302E-6</v>
          </cell>
          <cell r="J737">
            <v>7.7397858891402296E-6</v>
          </cell>
          <cell r="K737">
            <v>1.2311545224787799E-5</v>
          </cell>
          <cell r="L737">
            <v>1.2413938076717701E-5</v>
          </cell>
          <cell r="M737">
            <v>1.5895508733368399E-5</v>
          </cell>
          <cell r="N737">
            <v>1.6301981353896199E-5</v>
          </cell>
          <cell r="O737">
            <v>2.6646962851257799E-5</v>
          </cell>
        </row>
        <row r="738">
          <cell r="A738" t="str">
            <v>T_TW-FCLH2O-S4</v>
          </cell>
          <cell r="B738" t="str">
            <v>VAR_cap</v>
          </cell>
          <cell r="C738" t="str">
            <v>-</v>
          </cell>
          <cell r="G738">
            <v>2.89666240848259E-6</v>
          </cell>
          <cell r="H738">
            <v>7.4606906423680199E-6</v>
          </cell>
          <cell r="I738">
            <v>1.3112957247957484E-5</v>
          </cell>
          <cell r="J738">
            <v>2.0862833352732298E-5</v>
          </cell>
          <cell r="K738">
            <v>3.3152255338209002E-5</v>
          </cell>
          <cell r="L738">
            <v>4.2665292528854905E-5</v>
          </cell>
          <cell r="M738">
            <v>5.3959540354331676E-5</v>
          </cell>
          <cell r="N738">
            <v>6.3387681692838281E-5</v>
          </cell>
          <cell r="O738">
            <v>8.3527322708361418E-5</v>
          </cell>
        </row>
        <row r="739">
          <cell r="A739" t="str">
            <v>D-T-ELC-TW_Bat_S4</v>
          </cell>
          <cell r="B739" t="str">
            <v>VAR_fout</v>
          </cell>
          <cell r="C739" t="str">
            <v>T-ELC-TWSTGin_S4</v>
          </cell>
          <cell r="D739">
            <v>1.6834612405583982E-5</v>
          </cell>
          <cell r="E739">
            <v>3.4979722992055586E-5</v>
          </cell>
          <cell r="F739">
            <v>4.7590139077589062E-5</v>
          </cell>
          <cell r="G739">
            <v>1.1132807595133033E-3</v>
          </cell>
          <cell r="H739">
            <v>2.6951222155746674E-3</v>
          </cell>
          <cell r="I739">
            <v>3.1389047291487961E-3</v>
          </cell>
          <cell r="J739">
            <v>3.2027040098948005E-3</v>
          </cell>
          <cell r="K739">
            <v>5.6435310007693293E-3</v>
          </cell>
          <cell r="L739">
            <v>4.8302134859828016E-3</v>
          </cell>
          <cell r="M739">
            <v>7.1990216514877872E-3</v>
          </cell>
          <cell r="N739">
            <v>6.7419213366525579E-3</v>
          </cell>
          <cell r="O739">
            <v>1.305163793750477E-2</v>
          </cell>
        </row>
        <row r="740">
          <cell r="A740" t="str">
            <v>D-T-ELC-TW_Bat_S4</v>
          </cell>
          <cell r="B740" t="str">
            <v>VAR_fin</v>
          </cell>
          <cell r="C740" t="str">
            <v>TELC</v>
          </cell>
          <cell r="D740">
            <v>1.6834612405583982E-5</v>
          </cell>
          <cell r="E740">
            <v>3.4979722992055586E-5</v>
          </cell>
          <cell r="F740">
            <v>4.7590139077589062E-5</v>
          </cell>
          <cell r="G740">
            <v>1.1132807595133033E-3</v>
          </cell>
          <cell r="H740">
            <v>2.6951222155746674E-3</v>
          </cell>
          <cell r="I740">
            <v>3.1389047291487961E-3</v>
          </cell>
          <cell r="J740">
            <v>3.2027040098948005E-3</v>
          </cell>
          <cell r="K740">
            <v>5.6435310007693293E-3</v>
          </cell>
          <cell r="L740">
            <v>4.8302134859828016E-3</v>
          </cell>
          <cell r="M740">
            <v>7.1990216514877872E-3</v>
          </cell>
          <cell r="N740">
            <v>6.7419213366525579E-3</v>
          </cell>
          <cell r="O740">
            <v>1.305163793750477E-2</v>
          </cell>
        </row>
        <row r="741">
          <cell r="A741" t="str">
            <v>D-T-ELC-TW_Bat_S4</v>
          </cell>
          <cell r="B741" t="str">
            <v>VAR_ncap</v>
          </cell>
          <cell r="C741" t="str">
            <v>-</v>
          </cell>
          <cell r="D741">
            <v>2.98486883550888E-5</v>
          </cell>
          <cell r="E741">
            <v>1.93607913004678E-7</v>
          </cell>
          <cell r="F741">
            <v>5.4204162532481995E-7</v>
          </cell>
          <cell r="G741">
            <v>8.7144029303556304E-5</v>
          </cell>
          <cell r="H741">
            <v>1.67301593096834E-4</v>
          </cell>
          <cell r="I741">
            <v>4.6890867478114698E-5</v>
          </cell>
          <cell r="J741">
            <v>2.62150508333226E-5</v>
          </cell>
          <cell r="K741">
            <v>2.6928887210267601E-4</v>
          </cell>
          <cell r="L741">
            <v>1.10529050103376E-6</v>
          </cell>
          <cell r="M741">
            <v>4.1787463960309801E-4</v>
          </cell>
          <cell r="N741">
            <v>2.6804293230397499E-6</v>
          </cell>
          <cell r="O741">
            <v>6.8963886518937599E-4</v>
          </cell>
        </row>
        <row r="742">
          <cell r="A742" t="str">
            <v>D-T-ELC-TW_Bat_S4</v>
          </cell>
          <cell r="B742" t="str">
            <v>VAR_cap</v>
          </cell>
          <cell r="C742" t="str">
            <v>-</v>
          </cell>
          <cell r="D742">
            <v>2.98486883550888E-5</v>
          </cell>
          <cell r="E742">
            <v>3.0042296268093501E-5</v>
          </cell>
          <cell r="F742">
            <v>3.05843378934183E-5</v>
          </cell>
          <cell r="G742">
            <v>1.17728367196975E-4</v>
          </cell>
          <cell r="H742">
            <v>2.8502996029380803E-4</v>
          </cell>
          <cell r="I742">
            <v>3.3192082777192298E-4</v>
          </cell>
          <cell r="J742">
            <v>3.3863873661165502E-4</v>
          </cell>
          <cell r="K742">
            <v>5.96840412814504E-4</v>
          </cell>
          <cell r="L742">
            <v>5.1080167401198096E-4</v>
          </cell>
          <cell r="M742">
            <v>7.6137472051824499E-4</v>
          </cell>
          <cell r="N742">
            <v>7.1306031694801705E-4</v>
          </cell>
          <cell r="O742">
            <v>1.38058809671922E-3</v>
          </cell>
        </row>
        <row r="743">
          <cell r="A743" t="str">
            <v>T_B_u-ICENGA-S1</v>
          </cell>
          <cell r="B743" t="str">
            <v>VAR_fout</v>
          </cell>
          <cell r="C743" t="str">
            <v>CO2_T</v>
          </cell>
          <cell r="E743">
            <v>1.3002411602759599E-2</v>
          </cell>
          <cell r="F743">
            <v>9.8528213335456099E-4</v>
          </cell>
        </row>
        <row r="744">
          <cell r="A744" t="str">
            <v>T_B_u-ICENGA-S1</v>
          </cell>
          <cell r="B744" t="str">
            <v>VAR_fout</v>
          </cell>
          <cell r="C744" t="str">
            <v>TPBSu</v>
          </cell>
          <cell r="E744">
            <v>2.771946315362704E-5</v>
          </cell>
          <cell r="F744">
            <v>2.151656793964856E-6</v>
          </cell>
        </row>
        <row r="745">
          <cell r="A745" t="str">
            <v>T_B_u-ICENGA-S1</v>
          </cell>
          <cell r="B745" t="str">
            <v>VAR_fin</v>
          </cell>
          <cell r="C745" t="str">
            <v>TNGA</v>
          </cell>
          <cell r="E745">
            <v>2.305392128148856E-4</v>
          </cell>
          <cell r="F745">
            <v>1.7469541371534771E-5</v>
          </cell>
        </row>
        <row r="746">
          <cell r="A746" t="str">
            <v>T_B_u-ICENGA-S1</v>
          </cell>
          <cell r="B746" t="str">
            <v>VAR_ncap</v>
          </cell>
          <cell r="C746" t="str">
            <v>-</v>
          </cell>
          <cell r="E746">
            <v>6.8703390283249003E-7</v>
          </cell>
          <cell r="F746">
            <v>3.3478009662781202E-8</v>
          </cell>
        </row>
        <row r="747">
          <cell r="A747" t="str">
            <v>T_B_u-ICENGA-S1</v>
          </cell>
          <cell r="B747" t="str">
            <v>VAR_cap</v>
          </cell>
          <cell r="C747" t="str">
            <v>-</v>
          </cell>
          <cell r="E747">
            <v>6.8703390283249003E-7</v>
          </cell>
          <cell r="F747">
            <v>7.1117576575785005E-8</v>
          </cell>
          <cell r="G747">
            <v>4.5038197387108836E-10</v>
          </cell>
          <cell r="H747">
            <v>2.0127116313899891E-10</v>
          </cell>
        </row>
        <row r="748">
          <cell r="A748" t="str">
            <v>T_B_u-ICENGA-S2</v>
          </cell>
          <cell r="B748" t="str">
            <v>VAR_fout</v>
          </cell>
          <cell r="C748" t="str">
            <v>CO2_T</v>
          </cell>
          <cell r="E748">
            <v>2.8877934108140599E-3</v>
          </cell>
          <cell r="F748">
            <v>1.4878912382642669E-3</v>
          </cell>
        </row>
        <row r="749">
          <cell r="A749" t="str">
            <v>T_B_u-ICENGA-S2</v>
          </cell>
          <cell r="B749" t="str">
            <v>VAR_fout</v>
          </cell>
          <cell r="C749" t="str">
            <v>TPBSu</v>
          </cell>
          <cell r="E749">
            <v>4.3520724198455144E-6</v>
          </cell>
          <cell r="F749">
            <v>2.2799740002244801E-6</v>
          </cell>
        </row>
        <row r="750">
          <cell r="A750" t="str">
            <v>T_B_u-ICENGA-S2</v>
          </cell>
          <cell r="B750" t="str">
            <v>VAR_fin</v>
          </cell>
          <cell r="C750" t="str">
            <v>TNGA</v>
          </cell>
          <cell r="E750">
            <v>5.1202010830036563E-5</v>
          </cell>
          <cell r="F750">
            <v>2.6381050323834554E-5</v>
          </cell>
        </row>
        <row r="751">
          <cell r="A751" t="str">
            <v>T_B_u-ICENGA-S2</v>
          </cell>
          <cell r="B751" t="str">
            <v>VAR_ncap</v>
          </cell>
          <cell r="C751" t="str">
            <v>-</v>
          </cell>
          <cell r="E751">
            <v>1.0473929364465999E-7</v>
          </cell>
          <cell r="F751">
            <v>2.6430004560456999E-8</v>
          </cell>
        </row>
        <row r="752">
          <cell r="A752" t="str">
            <v>T_B_u-ICENGA-S2</v>
          </cell>
          <cell r="B752" t="str">
            <v>VAR_cap</v>
          </cell>
          <cell r="C752" t="str">
            <v>-</v>
          </cell>
          <cell r="E752">
            <v>1.0473929364465999E-7</v>
          </cell>
          <cell r="F752">
            <v>7.2505081769726092E-8</v>
          </cell>
          <cell r="G752">
            <v>1.6784706607059957E-9</v>
          </cell>
          <cell r="H752">
            <v>1.0651848734741005E-9</v>
          </cell>
        </row>
        <row r="753">
          <cell r="A753" t="str">
            <v>T_B_c-ICEDSLEXT</v>
          </cell>
          <cell r="B753" t="str">
            <v>VAR_fout</v>
          </cell>
          <cell r="C753" t="str">
            <v>CO2_T</v>
          </cell>
          <cell r="D753">
            <v>0.44184593137432299</v>
          </cell>
          <cell r="E753">
            <v>0.44076555192949701</v>
          </cell>
          <cell r="F753">
            <v>0.43755731247077001</v>
          </cell>
        </row>
        <row r="754">
          <cell r="A754" t="str">
            <v>T_B_c-ICEDSLEXT</v>
          </cell>
          <cell r="B754" t="str">
            <v>VAR_fout</v>
          </cell>
          <cell r="C754" t="str">
            <v>TPBSc</v>
          </cell>
          <cell r="D754">
            <v>5.9979226457767515E-2</v>
          </cell>
          <cell r="E754">
            <v>4.7983473692535042E-2</v>
          </cell>
          <cell r="F754">
            <v>2.9989940833588392E-2</v>
          </cell>
        </row>
        <row r="755">
          <cell r="A755" t="str">
            <v>T_B_c-ICEDSLEXT</v>
          </cell>
          <cell r="B755" t="str">
            <v>VAR_fin</v>
          </cell>
          <cell r="C755" t="str">
            <v>TDSL</v>
          </cell>
          <cell r="D755">
            <v>6.027911751355015E-3</v>
          </cell>
          <cell r="E755">
            <v>6.0131726047680271E-3</v>
          </cell>
          <cell r="F755">
            <v>5.9694039900514253E-3</v>
          </cell>
        </row>
        <row r="756">
          <cell r="A756" t="str">
            <v>T_B_c-ICEDSLEXT</v>
          </cell>
          <cell r="B756" t="str">
            <v>VAR_cap</v>
          </cell>
          <cell r="C756" t="str">
            <v>-</v>
          </cell>
          <cell r="D756">
            <v>1.3033199050110785E-3</v>
          </cell>
          <cell r="E756">
            <v>1.04265638017014E-3</v>
          </cell>
          <cell r="F756">
            <v>6.5166023760633498E-4</v>
          </cell>
        </row>
        <row r="757">
          <cell r="A757" t="str">
            <v>T_B_u-ICENGA-S3</v>
          </cell>
          <cell r="B757" t="str">
            <v>VAR_fout</v>
          </cell>
          <cell r="C757" t="str">
            <v>CO2_T</v>
          </cell>
          <cell r="E757">
            <v>4.7168227117518301E-3</v>
          </cell>
          <cell r="F757">
            <v>6.3415576623856206E-3</v>
          </cell>
        </row>
        <row r="758">
          <cell r="A758" t="str">
            <v>T_B_u-ICENGA-S3</v>
          </cell>
          <cell r="B758" t="str">
            <v>VAR_fout</v>
          </cell>
          <cell r="C758" t="str">
            <v>TPBSu</v>
          </cell>
          <cell r="E758">
            <v>4.7186737687137616E-6</v>
          </cell>
          <cell r="F758">
            <v>6.4071301225830075E-6</v>
          </cell>
        </row>
        <row r="759">
          <cell r="A759" t="str">
            <v>T_B_u-ICENGA-S3</v>
          </cell>
          <cell r="B759" t="str">
            <v>VAR_fin</v>
          </cell>
          <cell r="C759" t="str">
            <v>TNGA</v>
          </cell>
          <cell r="E759">
            <v>8.363160836439418E-5</v>
          </cell>
          <cell r="F759">
            <v>1.1243896564513495E-4</v>
          </cell>
        </row>
        <row r="760">
          <cell r="A760" t="str">
            <v>T_B_u-ICENGA-S3</v>
          </cell>
          <cell r="B760" t="str">
            <v>VAR_ncap</v>
          </cell>
          <cell r="C760" t="str">
            <v>-</v>
          </cell>
          <cell r="E760">
            <v>1.03769226836985E-7</v>
          </cell>
          <cell r="F760">
            <v>3.6823346984500402E-8</v>
          </cell>
        </row>
        <row r="761">
          <cell r="A761" t="str">
            <v>T_B_u-ICENGA-S3</v>
          </cell>
          <cell r="B761" t="str">
            <v>VAR_cap</v>
          </cell>
          <cell r="C761" t="str">
            <v>-</v>
          </cell>
          <cell r="E761">
            <v>1.03769226836985E-7</v>
          </cell>
          <cell r="F761">
            <v>1.4059257382148501E-7</v>
          </cell>
          <cell r="G761">
            <v>-8.5689824815870306E-10</v>
          </cell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18.87301734575875</v>
          </cell>
          <cell r="C9">
            <v>22.214501910301859</v>
          </cell>
          <cell r="D9">
            <v>26.556641159114378</v>
          </cell>
          <cell r="E9">
            <v>38.070438921933295</v>
          </cell>
          <cell r="F9">
            <v>60.588688938930623</v>
          </cell>
          <cell r="G9">
            <v>75.160232620935091</v>
          </cell>
          <cell r="H9">
            <v>82.96485843344972</v>
          </cell>
          <cell r="I9">
            <v>91.868727439071534</v>
          </cell>
          <cell r="J9">
            <v>93.044677160009584</v>
          </cell>
          <cell r="K9">
            <v>95.174244180910392</v>
          </cell>
          <cell r="L9">
            <v>95.153896297064122</v>
          </cell>
          <cell r="M9">
            <v>97.668616873521074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9.9067327426953245E-5</v>
          </cell>
          <cell r="H28">
            <v>1.868242098129792E-2</v>
          </cell>
          <cell r="I28">
            <v>2.099933077346873E-2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82.760000865187152</v>
          </cell>
          <cell r="C14">
            <v>83.109724843348815</v>
          </cell>
          <cell r="D14">
            <v>73.079999703409669</v>
          </cell>
          <cell r="E14">
            <v>73.079998803515792</v>
          </cell>
          <cell r="F14">
            <v>62.627180644405009</v>
          </cell>
          <cell r="G14">
            <v>33.169885444086624</v>
          </cell>
          <cell r="H14">
            <v>25.335009002980623</v>
          </cell>
          <cell r="I14">
            <v>44.329406081485885</v>
          </cell>
          <cell r="J14">
            <v>44.318409194873169</v>
          </cell>
          <cell r="K14">
            <v>44.326038871811321</v>
          </cell>
          <cell r="L14">
            <v>44.373657926462748</v>
          </cell>
          <cell r="M14">
            <v>44.373752242303077</v>
          </cell>
        </row>
        <row r="15">
          <cell r="B15">
            <v>66.745680075368128</v>
          </cell>
          <cell r="C15">
            <v>49.798799739788947</v>
          </cell>
          <cell r="D15">
            <v>68.926566171128769</v>
          </cell>
          <cell r="E15">
            <v>67.328043201559296</v>
          </cell>
          <cell r="F15">
            <v>69.60273889682432</v>
          </cell>
          <cell r="G15">
            <v>71.931445703990676</v>
          </cell>
          <cell r="H15">
            <v>74.358448367322495</v>
          </cell>
          <cell r="I15">
            <v>74.836054014714648</v>
          </cell>
          <cell r="J15">
            <v>74.836053150751738</v>
          </cell>
          <cell r="K15">
            <v>74.836054278995292</v>
          </cell>
          <cell r="L15">
            <v>74.83605230975121</v>
          </cell>
          <cell r="M15">
            <v>74.836053047864056</v>
          </cell>
        </row>
        <row r="16">
          <cell r="B16">
            <v>66.632400664627511</v>
          </cell>
          <cell r="C16">
            <v>55.764000215608128</v>
          </cell>
          <cell r="D16">
            <v>65.549839635072502</v>
          </cell>
          <cell r="E16">
            <v>67.313934692337028</v>
          </cell>
          <cell r="F16">
            <v>66.883661725845954</v>
          </cell>
          <cell r="G16">
            <v>66.383164379966018</v>
          </cell>
          <cell r="H16">
            <v>65.622475423845486</v>
          </cell>
          <cell r="I16">
            <v>66.283950749132657</v>
          </cell>
          <cell r="J16">
            <v>66.283950383715037</v>
          </cell>
          <cell r="K16">
            <v>66.283951381050443</v>
          </cell>
          <cell r="L16">
            <v>66.283951365473882</v>
          </cell>
          <cell r="M16">
            <v>66.283954859725924</v>
          </cell>
        </row>
        <row r="17">
          <cell r="B17">
            <v>12.841921050925256</v>
          </cell>
          <cell r="C17">
            <v>16.033454094113903</v>
          </cell>
          <cell r="D17">
            <v>1.6679189137950805</v>
          </cell>
          <cell r="E17">
            <v>12.742328094641989</v>
          </cell>
          <cell r="F17">
            <v>13.122684148136424</v>
          </cell>
          <cell r="G17">
            <v>13.539217742046192</v>
          </cell>
          <cell r="H17">
            <v>13.674186930866178</v>
          </cell>
          <cell r="I17">
            <v>13.81144347490442</v>
          </cell>
          <cell r="J17">
            <v>17.112772754148331</v>
          </cell>
          <cell r="K17">
            <v>15.371804905581824</v>
          </cell>
          <cell r="L17">
            <v>14.625564901128255</v>
          </cell>
          <cell r="M17">
            <v>17.270110452552359</v>
          </cell>
        </row>
        <row r="18">
          <cell r="B18">
            <v>3.9600588556786886E-2</v>
          </cell>
          <cell r="C18">
            <v>1.6555419778317616E-5</v>
          </cell>
          <cell r="D18">
            <v>8.8937472173583653E-4</v>
          </cell>
          <cell r="E18">
            <v>6.957866436217955E-4</v>
          </cell>
          <cell r="F18">
            <v>1.6084838479955675E-4</v>
          </cell>
          <cell r="G18">
            <v>0.17126847169996584</v>
          </cell>
          <cell r="H18">
            <v>1.0845494361616019E-2</v>
          </cell>
          <cell r="I18">
            <v>8.1173694986045483E-6</v>
          </cell>
          <cell r="J18">
            <v>4.8420962742234892E-4</v>
          </cell>
          <cell r="K18">
            <v>2.7459211044663279E-4</v>
          </cell>
          <cell r="L18">
            <v>5.7047344777936816E-5</v>
          </cell>
          <cell r="M18">
            <v>6.075054437620488E-5</v>
          </cell>
        </row>
        <row r="19">
          <cell r="B19">
            <v>6.5070002179724451</v>
          </cell>
          <cell r="C19">
            <v>7.3452678894354682</v>
          </cell>
          <cell r="D19">
            <v>8.147481583583545</v>
          </cell>
          <cell r="E19">
            <v>7.3981384899896616</v>
          </cell>
          <cell r="F19">
            <v>7.4918603479536499</v>
          </cell>
          <cell r="G19">
            <v>7.1380226966488092</v>
          </cell>
          <cell r="H19">
            <v>4.7053078221886633</v>
          </cell>
          <cell r="I19">
            <v>5.1263701012091731</v>
          </cell>
          <cell r="J19">
            <v>4.8879831319633551</v>
          </cell>
          <cell r="K19">
            <v>4.6534311915082078</v>
          </cell>
          <cell r="L19">
            <v>4.6534309081158165</v>
          </cell>
          <cell r="M19">
            <v>4.6534315827802333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1.1712602274870014</v>
          </cell>
          <cell r="H20">
            <v>4.5573119197624576</v>
          </cell>
          <cell r="I20">
            <v>4.8957821647837783</v>
          </cell>
          <cell r="J20">
            <v>4.6681185050514626</v>
          </cell>
          <cell r="K20">
            <v>4.4441163132739243</v>
          </cell>
          <cell r="L20">
            <v>4.4441164254082697</v>
          </cell>
          <cell r="M20">
            <v>4.4441171047406645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6.6429848956871781E-6</v>
          </cell>
          <cell r="H21">
            <v>4.1595388524422965E-6</v>
          </cell>
          <cell r="I21">
            <v>9.9759132392544564E-5</v>
          </cell>
          <cell r="J21">
            <v>4.4478968527136273E-4</v>
          </cell>
          <cell r="K21">
            <v>6.3859242525107871E-4</v>
          </cell>
          <cell r="L21">
            <v>6.2969524991067114E-4</v>
          </cell>
          <cell r="M21">
            <v>1.0489585793710537E-3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1.9248371686223599E-6</v>
          </cell>
          <cell r="H22">
            <v>0</v>
          </cell>
          <cell r="I22">
            <v>6.4971356372782072E-4</v>
          </cell>
          <cell r="J22">
            <v>7.9963708636168855E-3</v>
          </cell>
          <cell r="K22">
            <v>7.1209969146684088E-3</v>
          </cell>
          <cell r="L22">
            <v>8.3935822957992672E-3</v>
          </cell>
          <cell r="M22">
            <v>1.2307415504692975E-2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3.1462737647539698E-6</v>
          </cell>
          <cell r="I23">
            <v>9.9905319355859045E-5</v>
          </cell>
          <cell r="J23">
            <v>1.1457525379961058</v>
          </cell>
          <cell r="K23">
            <v>1.4064855354596379</v>
          </cell>
          <cell r="L23">
            <v>1.4052325256996017</v>
          </cell>
          <cell r="M23">
            <v>1.3990202440258324</v>
          </cell>
        </row>
        <row r="24">
          <cell r="B24">
            <v>0.96588051037697797</v>
          </cell>
          <cell r="C24">
            <v>9.7740964005277726E-5</v>
          </cell>
          <cell r="D24">
            <v>7.6107194285494407E-4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0.32829060747872557</v>
          </cell>
          <cell r="C25">
            <v>1.0623430444428727E-4</v>
          </cell>
          <cell r="D25">
            <v>0.34562315943856869</v>
          </cell>
          <cell r="E25">
            <v>7.0077789301301596E-2</v>
          </cell>
          <cell r="F25">
            <v>8.6816545466869677E-2</v>
          </cell>
          <cell r="G25">
            <v>0.5907634282250297</v>
          </cell>
          <cell r="H25">
            <v>0.44771347275091089</v>
          </cell>
          <cell r="I25">
            <v>0.56198354151849172</v>
          </cell>
          <cell r="J25">
            <v>0.95797123910224991</v>
          </cell>
          <cell r="K25">
            <v>0.99901197851557444</v>
          </cell>
          <cell r="L25">
            <v>1.0124546413079702</v>
          </cell>
          <cell r="M25">
            <v>1.0353919561951537</v>
          </cell>
        </row>
        <row r="26">
          <cell r="B26">
            <v>1.5475483070631293</v>
          </cell>
          <cell r="C26">
            <v>1.4219252796099149</v>
          </cell>
          <cell r="D26">
            <v>1.3222658254810087</v>
          </cell>
          <cell r="E26">
            <v>1.4062445404841524</v>
          </cell>
          <cell r="F26">
            <v>1.3956817964329307</v>
          </cell>
          <cell r="G26">
            <v>1.3621671299157989</v>
          </cell>
          <cell r="H26">
            <v>0.74219429325643593</v>
          </cell>
          <cell r="I26">
            <v>0.75039470208682713</v>
          </cell>
          <cell r="J26">
            <v>0.7398346896330652</v>
          </cell>
          <cell r="K26">
            <v>0.72879635793608333</v>
          </cell>
          <cell r="L26">
            <v>0.73062514611816198</v>
          </cell>
          <cell r="M26">
            <v>0.73099619204395427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0.19592173084393116</v>
          </cell>
          <cell r="H27">
            <v>0.7058427177591281</v>
          </cell>
          <cell r="I27">
            <v>0.78408869514816759</v>
          </cell>
          <cell r="J27">
            <v>0.74762703868890223</v>
          </cell>
          <cell r="K27">
            <v>0.71175174990749857</v>
          </cell>
          <cell r="L27">
            <v>0.71175174134528352</v>
          </cell>
          <cell r="M27">
            <v>0.71175188123202904</v>
          </cell>
        </row>
        <row r="28">
          <cell r="B28">
            <v>1.8005137646587835E-3</v>
          </cell>
          <cell r="C28">
            <v>1.2144423927870951E-5</v>
          </cell>
          <cell r="D28">
            <v>2.7197953635304449E-4</v>
          </cell>
          <cell r="E28">
            <v>1.7804561951061693E-4</v>
          </cell>
          <cell r="F28">
            <v>8.4725008313028881E-5</v>
          </cell>
          <cell r="G28">
            <v>2.6350385310130531E-4</v>
          </cell>
          <cell r="H28">
            <v>1.00540140311423E-4</v>
          </cell>
          <cell r="I28">
            <v>0</v>
          </cell>
          <cell r="J28">
            <v>2.0787408094997258E-5</v>
          </cell>
          <cell r="K28">
            <v>2.1241281122419636E-5</v>
          </cell>
          <cell r="L28">
            <v>1.5422924720450795E-5</v>
          </cell>
          <cell r="M28">
            <v>1.5254880626352774E-5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0.24761887409666672</v>
          </cell>
          <cell r="H30">
            <v>0.24775896205726028</v>
          </cell>
          <cell r="I30">
            <v>0.24776164560116359</v>
          </cell>
          <cell r="J30">
            <v>0.68232618852902271</v>
          </cell>
          <cell r="K30">
            <v>0.93198052813422494</v>
          </cell>
          <cell r="L30">
            <v>1.1133271666702538</v>
          </cell>
          <cell r="M30">
            <v>1.1247787316592432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6.1899913468880369E-5</v>
          </cell>
          <cell r="H31">
            <v>8.4855771050328602E-3</v>
          </cell>
          <cell r="I31">
            <v>0.20122562215507497</v>
          </cell>
          <cell r="J31">
            <v>0.41050137866183317</v>
          </cell>
          <cell r="K31">
            <v>0.42804418383932513</v>
          </cell>
          <cell r="L31">
            <v>0.4338357751076144</v>
          </cell>
          <cell r="M31">
            <v>0.44352407512095654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2.787496472102002E-3</v>
          </cell>
          <cell r="I32">
            <v>2.7895096803006456E-3</v>
          </cell>
          <cell r="J32">
            <v>1.7572266429350695E-3</v>
          </cell>
          <cell r="K32">
            <v>2.7381464765024763E-3</v>
          </cell>
          <cell r="L32">
            <v>3.1323486825950118E-3</v>
          </cell>
          <cell r="M32">
            <v>4.3383585155289325E-3</v>
          </cell>
        </row>
        <row r="33">
          <cell r="B33">
            <v>0.52400000000000047</v>
          </cell>
          <cell r="C33">
            <v>0.54529202534912891</v>
          </cell>
          <cell r="D33">
            <v>0.50316462368267834</v>
          </cell>
          <cell r="E33">
            <v>0.7890936054706863</v>
          </cell>
          <cell r="F33">
            <v>0.79772571249712931</v>
          </cell>
          <cell r="G33">
            <v>0.79772612254210284</v>
          </cell>
          <cell r="H33">
            <v>0.8791458450942442</v>
          </cell>
          <cell r="I33">
            <v>0.87914709107901445</v>
          </cell>
          <cell r="J33">
            <v>0.87914749971405259</v>
          </cell>
          <cell r="K33">
            <v>0.87914921550995606</v>
          </cell>
          <cell r="L33">
            <v>0.87915010086365841</v>
          </cell>
          <cell r="M33">
            <v>0.87915885586311115</v>
          </cell>
        </row>
        <row r="34">
          <cell r="B34">
            <v>0</v>
          </cell>
          <cell r="C34">
            <v>0</v>
          </cell>
          <cell r="D34">
            <v>1.3320711599035958E-4</v>
          </cell>
          <cell r="E34">
            <v>0.34144875046304002</v>
          </cell>
          <cell r="F34">
            <v>2.3201486671778708</v>
          </cell>
          <cell r="G34">
            <v>24.952426178208377</v>
          </cell>
          <cell r="H34">
            <v>31.361104300116573</v>
          </cell>
          <cell r="I34">
            <v>38.676494424612656</v>
          </cell>
          <cell r="J34">
            <v>37.506374702354528</v>
          </cell>
          <cell r="K34">
            <v>35.609214883740577</v>
          </cell>
          <cell r="L34">
            <v>24.083301245738244</v>
          </cell>
          <cell r="M34">
            <v>18.80228468336276</v>
          </cell>
        </row>
        <row r="35">
          <cell r="B35">
            <v>3.517953999707534</v>
          </cell>
          <cell r="C35">
            <v>4.8486222358551769</v>
          </cell>
          <cell r="D35">
            <v>11.927070861781004</v>
          </cell>
          <cell r="E35">
            <v>14.116585115492088</v>
          </cell>
          <cell r="F35">
            <v>19.784671383889233</v>
          </cell>
          <cell r="G35">
            <v>20.793889817886452</v>
          </cell>
          <cell r="H35">
            <v>21.854587413529405</v>
          </cell>
          <cell r="I35">
            <v>22.969391411334271</v>
          </cell>
          <cell r="J35">
            <v>24.141069807778177</v>
          </cell>
          <cell r="K35">
            <v>25.372511207637555</v>
          </cell>
          <cell r="L35">
            <v>26.666765512452905</v>
          </cell>
          <cell r="M35">
            <v>28.027039248767228</v>
          </cell>
        </row>
        <row r="36">
          <cell r="B36">
            <v>2.1349390887346629</v>
          </cell>
          <cell r="C36">
            <v>3.3906688890217809</v>
          </cell>
          <cell r="D36">
            <v>7.1259632878946277</v>
          </cell>
          <cell r="E36">
            <v>18.91762782114882</v>
          </cell>
          <cell r="F36">
            <v>22.832170834966689</v>
          </cell>
          <cell r="G36">
            <v>23.996845656344306</v>
          </cell>
          <cell r="H36">
            <v>25.220928286916148</v>
          </cell>
          <cell r="I36">
            <v>26.507456754480348</v>
          </cell>
          <cell r="J36">
            <v>27.859603479306834</v>
          </cell>
          <cell r="K36">
            <v>29.280724020651657</v>
          </cell>
          <cell r="L36">
            <v>30.774336480445911</v>
          </cell>
          <cell r="M36">
            <v>32.344150416741265</v>
          </cell>
        </row>
        <row r="37">
          <cell r="B37">
            <v>0.86248322578584768</v>
          </cell>
          <cell r="C37">
            <v>1.2875866747212064</v>
          </cell>
          <cell r="D37">
            <v>5.8107706538081834</v>
          </cell>
          <cell r="E37">
            <v>13.460658692493631</v>
          </cell>
          <cell r="F37">
            <v>35.799726702204531</v>
          </cell>
          <cell r="G37">
            <v>37.625877587693523</v>
          </cell>
          <cell r="H37">
            <v>39.545767661431981</v>
          </cell>
          <cell r="I37">
            <v>41.563002253318729</v>
          </cell>
          <cell r="J37">
            <v>43.683132974830663</v>
          </cell>
          <cell r="K37">
            <v>45.911412525761776</v>
          </cell>
          <cell r="L37">
            <v>48.253356933132956</v>
          </cell>
          <cell r="M37">
            <v>50.714768054514145</v>
          </cell>
        </row>
        <row r="38">
          <cell r="B38">
            <v>2.8396236857719668</v>
          </cell>
          <cell r="C38">
            <v>3.2944550540905571</v>
          </cell>
          <cell r="D38">
            <v>3.9360628876037032</v>
          </cell>
          <cell r="E38">
            <v>4.4087077706119109</v>
          </cell>
          <cell r="F38">
            <v>4.6337427301103649</v>
          </cell>
          <cell r="G38">
            <v>27.726869910326638</v>
          </cell>
          <cell r="H38">
            <v>29.141219418811978</v>
          </cell>
          <cell r="I38">
            <v>30.627715003816455</v>
          </cell>
          <cell r="J38">
            <v>32.190052596186959</v>
          </cell>
          <cell r="K38">
            <v>33.832069097622252</v>
          </cell>
          <cell r="L38">
            <v>35.557844634311628</v>
          </cell>
          <cell r="M38">
            <v>37.371652903454873</v>
          </cell>
        </row>
        <row r="39">
          <cell r="B39">
            <v>0.66996230961548298</v>
          </cell>
          <cell r="C39">
            <v>7.7723833398084641E-2</v>
          </cell>
          <cell r="D39">
            <v>4.9490673994874751E-2</v>
          </cell>
          <cell r="E39">
            <v>0.42002420180204397</v>
          </cell>
          <cell r="F39">
            <v>0.35719281176695117</v>
          </cell>
          <cell r="G39">
            <v>0.37625013915342059</v>
          </cell>
          <cell r="H39">
            <v>0.40164604264654313</v>
          </cell>
          <cell r="I39">
            <v>5.2000492332922962E-2</v>
          </cell>
          <cell r="J39">
            <v>0.42434111984347639</v>
          </cell>
          <cell r="K39">
            <v>0.40660234056906686</v>
          </cell>
          <cell r="L39">
            <v>0.42432851764097618</v>
          </cell>
          <cell r="M39">
            <v>0.42430028188827318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3.4043788884320414E-4</v>
          </cell>
          <cell r="H40">
            <v>7.1437814291428067E-4</v>
          </cell>
          <cell r="I40">
            <v>3.0076022216628587E-2</v>
          </cell>
          <cell r="J40">
            <v>0.24535327304327653</v>
          </cell>
          <cell r="K40">
            <v>0.23510341083999609</v>
          </cell>
          <cell r="L40">
            <v>0.24535008412185438</v>
          </cell>
          <cell r="M40">
            <v>0.24533076484493779</v>
          </cell>
        </row>
        <row r="41">
          <cell r="B41">
            <v>7.0500774755084442E-2</v>
          </cell>
          <cell r="C41">
            <v>0.17149954896334357</v>
          </cell>
          <cell r="D41">
            <v>6.9810148708850184E-3</v>
          </cell>
          <cell r="E41">
            <v>0.17065500880269904</v>
          </cell>
          <cell r="F41">
            <v>0.17128358147369743</v>
          </cell>
          <cell r="G41">
            <v>0</v>
          </cell>
          <cell r="H41">
            <v>0</v>
          </cell>
          <cell r="I41">
            <v>0</v>
          </cell>
          <cell r="J41">
            <v>2.0642416002711564E-4</v>
          </cell>
          <cell r="K41">
            <v>2.5079374218528141E-4</v>
          </cell>
          <cell r="L41">
            <v>2.2933969980401866E-3</v>
          </cell>
          <cell r="M41">
            <v>2.2759357998314964E-3</v>
          </cell>
        </row>
        <row r="42">
          <cell r="B42">
            <v>0.17246222755064544</v>
          </cell>
          <cell r="C42">
            <v>0.50064646485061781</v>
          </cell>
          <cell r="D42">
            <v>1.1409086992042987</v>
          </cell>
          <cell r="E42">
            <v>1.4154066865501447</v>
          </cell>
          <cell r="F42">
            <v>1.3984582725096828</v>
          </cell>
          <cell r="G42">
            <v>0.83317609370958889</v>
          </cell>
          <cell r="H42">
            <v>0.91621376371466579</v>
          </cell>
          <cell r="I42">
            <v>0.60697145745447967</v>
          </cell>
          <cell r="J42">
            <v>4.1416119308062922E-3</v>
          </cell>
          <cell r="K42">
            <v>4.1118997389657071E-4</v>
          </cell>
          <cell r="L42">
            <v>2.6563667304743444E-4</v>
          </cell>
          <cell r="M42">
            <v>4.0836951657770808E-4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1.796502534173599</v>
          </cell>
          <cell r="H43">
            <v>3.7279500042897191</v>
          </cell>
          <cell r="I43">
            <v>4.4001965569232224</v>
          </cell>
          <cell r="J43">
            <v>4.400180060825738</v>
          </cell>
          <cell r="K43">
            <v>4.4002001472229164</v>
          </cell>
          <cell r="L43">
            <v>4.4001976908499145</v>
          </cell>
          <cell r="M43">
            <v>4.4001998878929705</v>
          </cell>
        </row>
        <row r="44">
          <cell r="B44">
            <v>0.23004115517639581</v>
          </cell>
          <cell r="C44">
            <v>0.24354424491137275</v>
          </cell>
          <cell r="D44">
            <v>0.33670575090352078</v>
          </cell>
          <cell r="E44">
            <v>0.332945350350634</v>
          </cell>
          <cell r="F44">
            <v>0.329185122607423</v>
          </cell>
          <cell r="G44">
            <v>0.30912612202992412</v>
          </cell>
          <cell r="H44">
            <v>8.5641734140144796E-5</v>
          </cell>
          <cell r="I44">
            <v>4.3574953212874227E-5</v>
          </cell>
          <cell r="J44">
            <v>3.9517831018124019E-5</v>
          </cell>
          <cell r="K44">
            <v>3.9887572401325536E-5</v>
          </cell>
          <cell r="L44">
            <v>2.7234086237330916E-5</v>
          </cell>
          <cell r="M44">
            <v>1.9032220088559346E-5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1.655936312648373E-2</v>
          </cell>
          <cell r="H45">
            <v>0.29320084624290371</v>
          </cell>
          <cell r="I45">
            <v>0.65315824690040514</v>
          </cell>
          <cell r="J45">
            <v>0.59291757557840841</v>
          </cell>
          <cell r="K45">
            <v>0.59291548621381607</v>
          </cell>
          <cell r="L45">
            <v>0.59293357025102889</v>
          </cell>
          <cell r="M45">
            <v>0.59294624922928629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0.90525040280335789</v>
          </cell>
          <cell r="G46">
            <v>0.35349665041185507</v>
          </cell>
          <cell r="H46">
            <v>0.35349540794638162</v>
          </cell>
          <cell r="I46">
            <v>0.35352603324501364</v>
          </cell>
          <cell r="J46">
            <v>0.95093168952035556</v>
          </cell>
          <cell r="K46">
            <v>0.95093905124260802</v>
          </cell>
          <cell r="L46">
            <v>2.4830965224563961</v>
          </cell>
          <cell r="M46">
            <v>2.4831051874696284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2.548539594667859E-4</v>
          </cell>
          <cell r="G47">
            <v>1.2124849992582668E-3</v>
          </cell>
          <cell r="H47">
            <v>1.2575895714248605E-3</v>
          </cell>
          <cell r="I47">
            <v>3.6962827910433512E-4</v>
          </cell>
          <cell r="J47">
            <v>2.8204724175090576E-4</v>
          </cell>
          <cell r="K47">
            <v>5.4697734582282364E-4</v>
          </cell>
          <cell r="L47">
            <v>2.9789350367911217E-4</v>
          </cell>
          <cell r="M47">
            <v>3.4900342486812052E-4</v>
          </cell>
        </row>
        <row r="48">
          <cell r="B48">
            <v>1.3199331394433373E-2</v>
          </cell>
          <cell r="C48">
            <v>1.8556434748630519E-2</v>
          </cell>
          <cell r="D48">
            <v>4.6320336816347858E-3</v>
          </cell>
          <cell r="E48">
            <v>3.346495116243701E-3</v>
          </cell>
          <cell r="F48">
            <v>5.1764476375476664E-3</v>
          </cell>
          <cell r="G48">
            <v>2.1396894051668256E-3</v>
          </cell>
          <cell r="H48">
            <v>0</v>
          </cell>
          <cell r="I48">
            <v>0</v>
          </cell>
          <cell r="J48">
            <v>8.62357117370099E-4</v>
          </cell>
          <cell r="K48">
            <v>2.0087787163082524E-3</v>
          </cell>
          <cell r="L48">
            <v>6.0273332235088227E-3</v>
          </cell>
          <cell r="M48">
            <v>6.4718129521225609E-3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3.1958273664205899E-4</v>
          </cell>
          <cell r="K49">
            <v>6.4448567018511246E-4</v>
          </cell>
          <cell r="L49">
            <v>6.4543680988698006E-4</v>
          </cell>
          <cell r="M49">
            <v>1.0804841864846277E-3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2.4612106316614253E-4</v>
          </cell>
          <cell r="F50">
            <v>3.6847288515489448E-4</v>
          </cell>
          <cell r="G50">
            <v>1.1549617107413754E-3</v>
          </cell>
          <cell r="H50">
            <v>2.4298313325649499E-3</v>
          </cell>
          <cell r="I50">
            <v>2.9818545830431671E-3</v>
          </cell>
          <cell r="J50">
            <v>2.0805287994299128E-3</v>
          </cell>
          <cell r="K50">
            <v>1.1671234917881395E-3</v>
          </cell>
          <cell r="L50">
            <v>9.3908919833467078E-4</v>
          </cell>
          <cell r="M50">
            <v>1.4045181828782679E-3</v>
          </cell>
        </row>
        <row r="51">
          <cell r="B51">
            <v>2.7853436992208273E-2</v>
          </cell>
          <cell r="C51">
            <v>3.6323096966143248E-2</v>
          </cell>
          <cell r="D51">
            <v>0.14165459193176919</v>
          </cell>
          <cell r="E51">
            <v>0.14331756262533885</v>
          </cell>
          <cell r="F51">
            <v>0.14427091058551739</v>
          </cell>
          <cell r="G51">
            <v>6.6022185668212829E-2</v>
          </cell>
          <cell r="H51">
            <v>0</v>
          </cell>
          <cell r="I51">
            <v>0</v>
          </cell>
          <cell r="J51">
            <v>8.4969749432721562E-4</v>
          </cell>
          <cell r="K51">
            <v>7.1723557905448113E-2</v>
          </cell>
          <cell r="L51">
            <v>9.3143117437180373E-2</v>
          </cell>
          <cell r="M51">
            <v>0.13733388772472491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6.5569210191985649E-4</v>
          </cell>
          <cell r="K52">
            <v>1.9227127280981994E-3</v>
          </cell>
          <cell r="L52">
            <v>1.5568623529834992E-3</v>
          </cell>
          <cell r="M52">
            <v>3.382520695525798E-3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4.2926121813001818E-4</v>
          </cell>
          <cell r="F53">
            <v>6.1389804172261807E-4</v>
          </cell>
          <cell r="G53">
            <v>6.0691552200693506E-2</v>
          </cell>
          <cell r="H53">
            <v>0.11062655166330429</v>
          </cell>
          <cell r="I53">
            <v>0.11075332511987622</v>
          </cell>
          <cell r="J53">
            <v>0.10978112295529888</v>
          </cell>
          <cell r="K53">
            <v>5.6984747686201515E-2</v>
          </cell>
          <cell r="L53">
            <v>3.8429871563286359E-2</v>
          </cell>
          <cell r="M53">
            <v>4.7471077277798888E-3</v>
          </cell>
        </row>
        <row r="54">
          <cell r="B54">
            <v>0.95936486698808721</v>
          </cell>
          <cell r="C54">
            <v>1.1066253023930586</v>
          </cell>
          <cell r="D54">
            <v>1.4974014450268904</v>
          </cell>
          <cell r="E54">
            <v>1.5485102989547634</v>
          </cell>
          <cell r="F54">
            <v>1.6004894950059541</v>
          </cell>
          <cell r="G54">
            <v>1.6004916602143027</v>
          </cell>
          <cell r="H54">
            <v>1.6004943505046452</v>
          </cell>
          <cell r="I54">
            <v>1.6208055619039572</v>
          </cell>
          <cell r="J54">
            <v>1.6208298018743794</v>
          </cell>
          <cell r="K54">
            <v>1.6227214501926497</v>
          </cell>
          <cell r="L54">
            <v>1.7027545969803586</v>
          </cell>
          <cell r="M54">
            <v>1.7027579798361125</v>
          </cell>
        </row>
        <row r="55">
          <cell r="B55">
            <v>0.59439985117071537</v>
          </cell>
          <cell r="C55">
            <v>0.62586758351417549</v>
          </cell>
          <cell r="D55">
            <v>0.56522286501073227</v>
          </cell>
          <cell r="E55">
            <v>0.50996661792193065</v>
          </cell>
          <cell r="F55">
            <v>0.43697181128936624</v>
          </cell>
          <cell r="G55">
            <v>0.21568169612676472</v>
          </cell>
          <cell r="H55">
            <v>0</v>
          </cell>
          <cell r="I55">
            <v>0</v>
          </cell>
          <cell r="J55">
            <v>7.2556591756680743E-4</v>
          </cell>
          <cell r="K55">
            <v>1.3051458863007775E-3</v>
          </cell>
          <cell r="L55">
            <v>1.2937747900472196E-3</v>
          </cell>
          <cell r="M55">
            <v>1.9174851071290817E-3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3.776833707688623E-4</v>
          </cell>
          <cell r="F56">
            <v>2.8637726486203041E-4</v>
          </cell>
          <cell r="G56">
            <v>6.9957892496952411E-4</v>
          </cell>
          <cell r="H56">
            <v>1.0796593367835021E-3</v>
          </cell>
          <cell r="I56">
            <v>2.6390148530639956E-3</v>
          </cell>
          <cell r="J56">
            <v>2.0733840279434698E-3</v>
          </cell>
          <cell r="K56">
            <v>9.4083619375691461E-4</v>
          </cell>
          <cell r="L56">
            <v>6.3067108077602125E-4</v>
          </cell>
          <cell r="M56">
            <v>1.1322972674932578E-3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5.4722816585012169E-4</v>
          </cell>
          <cell r="F57">
            <v>1.8913017427129642E-3</v>
          </cell>
          <cell r="G57">
            <v>1.986129787570757E-3</v>
          </cell>
          <cell r="H57">
            <v>1.3764145293240905E-3</v>
          </cell>
          <cell r="I57">
            <v>1.7106190914283786E-3</v>
          </cell>
          <cell r="J57">
            <v>4.6874604291443573E-3</v>
          </cell>
          <cell r="K57">
            <v>4.3431858201622032E-3</v>
          </cell>
          <cell r="L57">
            <v>1.4929206044525566E-2</v>
          </cell>
          <cell r="M57">
            <v>1.4606068809173717E-2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2.6171734136799655E-4</v>
          </cell>
          <cell r="K58">
            <v>6.8520684077372663E-4</v>
          </cell>
          <cell r="L58">
            <v>5.7819761425334851E-4</v>
          </cell>
          <cell r="M58">
            <v>1.2175971161737819E-3</v>
          </cell>
        </row>
        <row r="70">
          <cell r="B70">
            <v>9.450490459787883E-2</v>
          </cell>
          <cell r="C70">
            <v>5.7219990210568101E-3</v>
          </cell>
          <cell r="D70">
            <v>9.8745069651426792E-3</v>
          </cell>
          <cell r="E70">
            <v>9.4495161438296477E-2</v>
          </cell>
          <cell r="F70">
            <v>5.5052362294874466E-2</v>
          </cell>
          <cell r="G70">
            <v>7.0908244261600223E-2</v>
          </cell>
          <cell r="H70">
            <v>9.4497032498342889E-2</v>
          </cell>
          <cell r="I70">
            <v>9.4497410924006764E-2</v>
          </cell>
          <cell r="J70">
            <v>9.4498872243501217E-2</v>
          </cell>
          <cell r="K70">
            <v>9.4498827876909081E-2</v>
          </cell>
          <cell r="L70">
            <v>9.4498681998460787E-2</v>
          </cell>
          <cell r="M70">
            <v>9.4499120658810803E-2</v>
          </cell>
        </row>
        <row r="71">
          <cell r="B71">
            <v>9.3288955879392357E-4</v>
          </cell>
          <cell r="C71">
            <v>7.5208084649721816E-4</v>
          </cell>
          <cell r="D71">
            <v>7.8346580790444919E-4</v>
          </cell>
          <cell r="E71">
            <v>9.404892366445183E-4</v>
          </cell>
          <cell r="F71">
            <v>0.96054344352323373</v>
          </cell>
          <cell r="G71">
            <v>0.96079899050604722</v>
          </cell>
          <cell r="H71">
            <v>0.96114570444565539</v>
          </cell>
          <cell r="I71">
            <v>1.107905995401455</v>
          </cell>
          <cell r="J71">
            <v>1.8456815127690729</v>
          </cell>
          <cell r="K71">
            <v>1.8457655131991135</v>
          </cell>
          <cell r="L71">
            <v>1.8458911998773893</v>
          </cell>
          <cell r="M71">
            <v>1.8747678629099869</v>
          </cell>
        </row>
        <row r="72">
          <cell r="B72">
            <v>8.509958298827399E-4</v>
          </cell>
          <cell r="C72">
            <v>6.8741581357105713E-4</v>
          </cell>
          <cell r="D72">
            <v>7.1988261178550586E-4</v>
          </cell>
          <cell r="E72">
            <v>8.770031832039286E-4</v>
          </cell>
          <cell r="F72">
            <v>1.1984351457695086E-2</v>
          </cell>
          <cell r="G72">
            <v>2.4651698141885139</v>
          </cell>
          <cell r="H72">
            <v>4.013254492390236</v>
          </cell>
          <cell r="I72">
            <v>6.3339588152886455</v>
          </cell>
          <cell r="J72">
            <v>7.9853074131692168</v>
          </cell>
          <cell r="K72">
            <v>9.1408544889823329</v>
          </cell>
          <cell r="L72">
            <v>9.4673278583518954</v>
          </cell>
          <cell r="M72">
            <v>8.6719246060257547</v>
          </cell>
        </row>
        <row r="73">
          <cell r="B73">
            <v>2.7686561584660868E-4</v>
          </cell>
          <cell r="C73">
            <v>2.7651520965697919E-4</v>
          </cell>
          <cell r="D73">
            <v>2.7733719563494157E-4</v>
          </cell>
          <cell r="E73">
            <v>2.679088849907486E-2</v>
          </cell>
          <cell r="F73">
            <v>0.12445322300111107</v>
          </cell>
          <cell r="G73">
            <v>0.10364473874456245</v>
          </cell>
          <cell r="H73">
            <v>5.8536966490122688E-2</v>
          </cell>
          <cell r="I73">
            <v>7.2441147090770652E-2</v>
          </cell>
          <cell r="J73">
            <v>7.1573803906225364E-2</v>
          </cell>
          <cell r="K73">
            <v>0.15159649635948216</v>
          </cell>
          <cell r="L73">
            <v>0.60456187468168543</v>
          </cell>
          <cell r="M73">
            <v>0.57190179962648136</v>
          </cell>
        </row>
        <row r="74">
          <cell r="B74">
            <v>5.5710510028750683E-4</v>
          </cell>
          <cell r="C74">
            <v>5.5640461366462664E-4</v>
          </cell>
          <cell r="D74">
            <v>5.5819578001076479E-4</v>
          </cell>
          <cell r="E74">
            <v>4.7677573286418515E-2</v>
          </cell>
          <cell r="F74">
            <v>6.337583393553739E-2</v>
          </cell>
          <cell r="G74">
            <v>2.9230290325984842E-2</v>
          </cell>
          <cell r="H74">
            <v>0.11692370841441485</v>
          </cell>
          <cell r="I74">
            <v>0.29525926818793469</v>
          </cell>
          <cell r="J74">
            <v>0.3151801142161319</v>
          </cell>
          <cell r="K74">
            <v>0.29782286532577784</v>
          </cell>
          <cell r="L74">
            <v>0.15023940977075798</v>
          </cell>
          <cell r="M74">
            <v>0.18170084284885707</v>
          </cell>
        </row>
        <row r="75">
          <cell r="B75">
            <v>5.5698398283806965E-4</v>
          </cell>
          <cell r="C75">
            <v>5.5628239449455612E-4</v>
          </cell>
          <cell r="D75">
            <v>5.5803705404383185E-4</v>
          </cell>
          <cell r="E75">
            <v>8.1689502805233072E-2</v>
          </cell>
          <cell r="F75">
            <v>0.14256710273481654</v>
          </cell>
          <cell r="G75">
            <v>0.20330050634112518</v>
          </cell>
          <cell r="H75">
            <v>0.31232344986117799</v>
          </cell>
          <cell r="I75">
            <v>0.30005906864467169</v>
          </cell>
          <cell r="J75">
            <v>0.31697622146853316</v>
          </cell>
          <cell r="K75">
            <v>0.30361018528942185</v>
          </cell>
          <cell r="L75">
            <v>0.15183019501503148</v>
          </cell>
          <cell r="M75">
            <v>0.18309393550604117</v>
          </cell>
        </row>
        <row r="76">
          <cell r="B76">
            <v>2.7804603418914159E-4</v>
          </cell>
          <cell r="C76">
            <v>2.7769865208298889E-4</v>
          </cell>
          <cell r="D76">
            <v>2.7851379653566862E-4</v>
          </cell>
          <cell r="E76">
            <v>5.0106696875447561E-2</v>
          </cell>
          <cell r="F76">
            <v>0.1575496949365848</v>
          </cell>
          <cell r="G76">
            <v>0.34203139728346388</v>
          </cell>
          <cell r="H76">
            <v>0.31635196394665693</v>
          </cell>
          <cell r="I76">
            <v>0.20110394158193357</v>
          </cell>
          <cell r="J76">
            <v>0.20953748072307479</v>
          </cell>
          <cell r="K76">
            <v>0.20688376159380908</v>
          </cell>
          <cell r="L76">
            <v>0.10219359673694094</v>
          </cell>
          <cell r="M76">
            <v>0.12370378485190159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8.4207228312910179E-5</v>
          </cell>
          <cell r="H90">
            <v>8.4244492191901414E-5</v>
          </cell>
          <cell r="I90">
            <v>8.457695687323562E-5</v>
          </cell>
          <cell r="J90">
            <v>8.4856978686702252E-5</v>
          </cell>
          <cell r="K90">
            <v>9.3974071473361645E-5</v>
          </cell>
          <cell r="L90">
            <v>9.9455289410022967E-5</v>
          </cell>
          <cell r="M90">
            <v>1.7186961955781855E-4</v>
          </cell>
        </row>
        <row r="91">
          <cell r="B91">
            <v>1.8035507732440061</v>
          </cell>
          <cell r="C91">
            <v>1.878146346989463E-4</v>
          </cell>
          <cell r="D91">
            <v>1.5244242683512652E-3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1.2296727444049655</v>
          </cell>
          <cell r="C92">
            <v>0.46968220557838364</v>
          </cell>
          <cell r="D92">
            <v>0.90386841079155478</v>
          </cell>
          <cell r="E92">
            <v>0.1834256692348519</v>
          </cell>
          <cell r="F92">
            <v>0.22716440720915074</v>
          </cell>
          <cell r="G92">
            <v>1.5450669864140363</v>
          </cell>
          <cell r="H92">
            <v>1.1709464618547758</v>
          </cell>
          <cell r="I92">
            <v>2.63386421695607</v>
          </cell>
          <cell r="J92">
            <v>4.0335918093905923</v>
          </cell>
          <cell r="K92">
            <v>3.9318801403885106</v>
          </cell>
          <cell r="L92">
            <v>4.1615791678333984</v>
          </cell>
          <cell r="M92">
            <v>4.2211618992948896</v>
          </cell>
        </row>
        <row r="93">
          <cell r="B93">
            <v>14.461259977954997</v>
          </cell>
          <cell r="C93">
            <v>13.127603568663057</v>
          </cell>
          <cell r="D93">
            <v>12.071935765200028</v>
          </cell>
          <cell r="E93">
            <v>12.779634234557548</v>
          </cell>
          <cell r="F93">
            <v>12.342946663522964</v>
          </cell>
          <cell r="G93">
            <v>13.041232713836994</v>
          </cell>
          <cell r="H93">
            <v>11.526554860476125</v>
          </cell>
          <cell r="I93">
            <v>11.851042792863961</v>
          </cell>
          <cell r="J93">
            <v>11.29994732497663</v>
          </cell>
          <cell r="K93">
            <v>10.757711378068894</v>
          </cell>
          <cell r="L93">
            <v>10.757712787222786</v>
          </cell>
          <cell r="M93">
            <v>10.757714514824713</v>
          </cell>
        </row>
        <row r="94">
          <cell r="B94">
            <v>9.259785075388027E-3</v>
          </cell>
          <cell r="C94">
            <v>6.2457037343336243E-5</v>
          </cell>
          <cell r="D94">
            <v>1.3987519012442272E-3</v>
          </cell>
          <cell r="E94">
            <v>9.1566318605460081E-4</v>
          </cell>
          <cell r="F94">
            <v>4.3572861418129065E-4</v>
          </cell>
          <cell r="G94">
            <v>1.3551626730924264E-3</v>
          </cell>
          <cell r="H94">
            <v>5.1706357874446078E-4</v>
          </cell>
          <cell r="I94">
            <v>1.1360242379842887E-5</v>
          </cell>
          <cell r="J94">
            <v>1.0690667020284289E-4</v>
          </cell>
          <cell r="K94">
            <v>1.0924087434387235E-4</v>
          </cell>
          <cell r="L94">
            <v>7.9317898562318207E-5</v>
          </cell>
          <cell r="M94">
            <v>7.8453671792671435E-5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0.30068006140309411</v>
          </cell>
          <cell r="H96">
            <v>0.30674919111851207</v>
          </cell>
          <cell r="I96">
            <v>0.31265160040146789</v>
          </cell>
          <cell r="J96">
            <v>0.86103066647709869</v>
          </cell>
          <cell r="K96">
            <v>1.1760706664550924</v>
          </cell>
          <cell r="L96">
            <v>1.404912853179128</v>
          </cell>
          <cell r="M96">
            <v>1.4193636375699943</v>
          </cell>
        </row>
        <row r="97">
          <cell r="B97">
            <v>1.7328995966999468</v>
          </cell>
          <cell r="C97">
            <v>2.3808114740627224</v>
          </cell>
          <cell r="D97">
            <v>1.2421040213100449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0.90177436748703566</v>
          </cell>
          <cell r="C98">
            <v>0.90177407445189939</v>
          </cell>
          <cell r="D98">
            <v>0.90177415863357768</v>
          </cell>
          <cell r="E98">
            <v>0.90177406605979016</v>
          </cell>
          <cell r="F98">
            <v>0.90177424125144967</v>
          </cell>
          <cell r="G98">
            <v>0.90177436518630893</v>
          </cell>
          <cell r="H98">
            <v>0.90177328848770644</v>
          </cell>
          <cell r="I98">
            <v>0.90177359535707402</v>
          </cell>
          <cell r="J98">
            <v>0.90177269593942611</v>
          </cell>
          <cell r="K98">
            <v>0.90177342332752652</v>
          </cell>
          <cell r="L98">
            <v>0.90177560645013466</v>
          </cell>
          <cell r="M98">
            <v>1.0026920018729506</v>
          </cell>
        </row>
        <row r="99">
          <cell r="B99">
            <v>2.9000123203171824</v>
          </cell>
          <cell r="C99">
            <v>7.6038346043986529</v>
          </cell>
          <cell r="D99">
            <v>7.6036006462038328</v>
          </cell>
          <cell r="E99">
            <v>2.3005073951575108</v>
          </cell>
          <cell r="F99">
            <v>1.6979923816314024</v>
          </cell>
          <cell r="G99">
            <v>0</v>
          </cell>
          <cell r="H99">
            <v>8.4635102032972913</v>
          </cell>
          <cell r="I99">
            <v>9.2251494670899454</v>
          </cell>
          <cell r="J99">
            <v>9.3353809380975967</v>
          </cell>
          <cell r="K99">
            <v>9.3354257930488274</v>
          </cell>
          <cell r="L99">
            <v>9.3353907072508786</v>
          </cell>
          <cell r="M99">
            <v>9.3354059071939552</v>
          </cell>
        </row>
        <row r="100">
          <cell r="B100">
            <v>0.18406592905495794</v>
          </cell>
          <cell r="C100">
            <v>0.18586016323482243</v>
          </cell>
          <cell r="D100">
            <v>5.1994176214898706E-2</v>
          </cell>
          <cell r="E100">
            <v>5.2086815891770617E-2</v>
          </cell>
          <cell r="F100">
            <v>2.9941900641045229E-4</v>
          </cell>
          <cell r="G100">
            <v>1.2076665642557841E-4</v>
          </cell>
          <cell r="H100">
            <v>3.2021970459158587E-5</v>
          </cell>
          <cell r="I100">
            <v>2.0478240858693707E-5</v>
          </cell>
          <cell r="J100">
            <v>0</v>
          </cell>
          <cell r="K100">
            <v>0</v>
          </cell>
          <cell r="L100">
            <v>6.6824003455755433E-6</v>
          </cell>
          <cell r="M100">
            <v>5.0565873715453758E-6</v>
          </cell>
        </row>
        <row r="101">
          <cell r="B101">
            <v>1.2853965201401321</v>
          </cell>
          <cell r="C101">
            <v>1.1600705099461781</v>
          </cell>
          <cell r="D101">
            <v>2.4769606050171391</v>
          </cell>
          <cell r="E101">
            <v>3.4247468181447269</v>
          </cell>
          <cell r="F101">
            <v>3.8320285168081623</v>
          </cell>
          <cell r="G101">
            <v>2.9651518167610553</v>
          </cell>
          <cell r="H101">
            <v>2.294376757513426</v>
          </cell>
          <cell r="I101">
            <v>1.7753468062377811</v>
          </cell>
          <cell r="J101">
            <v>1.3737280310992142</v>
          </cell>
          <cell r="K101">
            <v>1.0629657377204187</v>
          </cell>
          <cell r="L101">
            <v>0.8225024754458361</v>
          </cell>
          <cell r="M101">
            <v>1.1908593381423891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1.1022891747118553E-5</v>
          </cell>
          <cell r="F102">
            <v>2.2360623148121065E-5</v>
          </cell>
          <cell r="G102">
            <v>2.25649914274331E-5</v>
          </cell>
          <cell r="H102">
            <v>2.2374504765267788E-5</v>
          </cell>
          <cell r="I102">
            <v>2.4050034647626187E-5</v>
          </cell>
          <cell r="J102">
            <v>2.3922763197003116E-5</v>
          </cell>
          <cell r="K102">
            <v>2.7405685304897946E-5</v>
          </cell>
          <cell r="L102">
            <v>2.9769255429092966E-5</v>
          </cell>
          <cell r="M102">
            <v>5.7401040623869897E-5</v>
          </cell>
        </row>
        <row r="103">
          <cell r="F103">
            <v>0.58132822671888063</v>
          </cell>
          <cell r="G103">
            <v>0.42652953679012018</v>
          </cell>
          <cell r="H103">
            <v>0.45021540988436681</v>
          </cell>
          <cell r="I103">
            <v>9.0716147660030944E-2</v>
          </cell>
          <cell r="J103">
            <v>0.74018853950641372</v>
          </cell>
          <cell r="K103">
            <v>0.70925372524159758</v>
          </cell>
          <cell r="L103">
            <v>0.74017108615891969</v>
          </cell>
          <cell r="M103">
            <v>0.74011852533670819</v>
          </cell>
        </row>
        <row r="104">
          <cell r="B104">
            <v>0.92932839449884153</v>
          </cell>
          <cell r="C104">
            <v>2.0726249328157191</v>
          </cell>
          <cell r="D104">
            <v>7.2885590321380964E-2</v>
          </cell>
          <cell r="E104">
            <v>1.3139188313447472</v>
          </cell>
          <cell r="F104">
            <v>0.84922305794713027</v>
          </cell>
          <cell r="G104">
            <v>0</v>
          </cell>
          <cell r="H104">
            <v>0</v>
          </cell>
          <cell r="I104">
            <v>0</v>
          </cell>
          <cell r="J104">
            <v>4.5758455642218722E-4</v>
          </cell>
          <cell r="K104">
            <v>5.5593949495174211E-4</v>
          </cell>
          <cell r="L104">
            <v>5.0838189091351694E-3</v>
          </cell>
          <cell r="M104">
            <v>5.0451123224842919E-3</v>
          </cell>
        </row>
        <row r="105">
          <cell r="B105">
            <v>0.65956941835836969</v>
          </cell>
          <cell r="C105">
            <v>1.7435611602091947</v>
          </cell>
          <cell r="D105">
            <v>3.3883920956505347</v>
          </cell>
          <cell r="E105">
            <v>2.9941295292406953</v>
          </cell>
          <cell r="F105">
            <v>2.9582771149243317</v>
          </cell>
          <cell r="G105">
            <v>5.56278171282983</v>
          </cell>
          <cell r="H105">
            <v>9.8241925861631483</v>
          </cell>
          <cell r="I105">
            <v>10.592086184260546</v>
          </cell>
          <cell r="J105">
            <v>9.3168343077542559</v>
          </cell>
          <cell r="K105">
            <v>9.3089855209932768</v>
          </cell>
          <cell r="L105">
            <v>9.3086724236062857</v>
          </cell>
          <cell r="M105">
            <v>9.3089790060586726</v>
          </cell>
        </row>
        <row r="106">
          <cell r="B106">
            <v>1.9347892489837963</v>
          </cell>
          <cell r="C106">
            <v>1.9668788801073498</v>
          </cell>
          <cell r="D106">
            <v>2.5502855844424754</v>
          </cell>
          <cell r="E106">
            <v>2.2433293602315834</v>
          </cell>
          <cell r="F106">
            <v>1.9426645224487029</v>
          </cell>
          <cell r="G106">
            <v>1.6496096621697067</v>
          </cell>
          <cell r="H106">
            <v>1.2402038876582036</v>
          </cell>
          <cell r="I106">
            <v>2.2158221127021602</v>
          </cell>
          <cell r="J106">
            <v>2.0114570956519011</v>
          </cell>
          <cell r="K106">
            <v>2.0114512622647229</v>
          </cell>
          <cell r="L106">
            <v>2.0114696840368245</v>
          </cell>
          <cell r="M106">
            <v>2.0114848715082565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1.2099717800372639E-4</v>
          </cell>
          <cell r="G107">
            <v>5.4506206388674455E-4</v>
          </cell>
          <cell r="H107">
            <v>5.3639342737419585E-4</v>
          </cell>
          <cell r="I107">
            <v>1.4914825297192478E-4</v>
          </cell>
          <cell r="J107">
            <v>1.1380853614510237E-4</v>
          </cell>
          <cell r="K107">
            <v>2.2071015708640266E-4</v>
          </cell>
          <cell r="L107">
            <v>1.2020264183543137E-4</v>
          </cell>
          <cell r="M107">
            <v>1.4082594336783824E-4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0.60990102895943399</v>
          </cell>
          <cell r="G108">
            <v>0.21209799024711312</v>
          </cell>
          <cell r="H108">
            <v>0.19442247437050991</v>
          </cell>
          <cell r="I108">
            <v>0.17676301662250676</v>
          </cell>
          <cell r="J108">
            <v>0.47546584476017767</v>
          </cell>
          <cell r="K108">
            <v>0.47546952562130401</v>
          </cell>
          <cell r="L108">
            <v>1.2415482612281985</v>
          </cell>
          <cell r="M108">
            <v>1.2415525937348144</v>
          </cell>
        </row>
        <row r="109">
          <cell r="B109">
            <v>3.1776168171784108E-2</v>
          </cell>
          <cell r="C109">
            <v>4.4221260374514265E-2</v>
          </cell>
          <cell r="D109">
            <v>1.086934887727529E-2</v>
          </cell>
          <cell r="E109">
            <v>7.6491316942713279E-3</v>
          </cell>
          <cell r="F109">
            <v>1.1728091890584201E-2</v>
          </cell>
          <cell r="G109">
            <v>4.8049165589711213E-3</v>
          </cell>
          <cell r="H109">
            <v>0</v>
          </cell>
          <cell r="I109">
            <v>0</v>
          </cell>
          <cell r="J109">
            <v>2.5125619696398501E-3</v>
          </cell>
          <cell r="K109">
            <v>5.6528699309709102E-3</v>
          </cell>
          <cell r="L109">
            <v>1.4384735450155206E-2</v>
          </cell>
          <cell r="M109">
            <v>1.6220424096545866E-2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6.6442050248643645E-4</v>
          </cell>
          <cell r="F110">
            <v>9.741655287393078E-4</v>
          </cell>
          <cell r="G110">
            <v>2.9890587317414571E-3</v>
          </cell>
          <cell r="H110">
            <v>6.1636703333621074E-3</v>
          </cell>
          <cell r="I110">
            <v>7.4108521207026812E-3</v>
          </cell>
          <cell r="J110">
            <v>5.1707723619783784E-3</v>
          </cell>
          <cell r="K110">
            <v>2.9006711639884266E-3</v>
          </cell>
          <cell r="L110">
            <v>2.3339337929433593E-3</v>
          </cell>
          <cell r="M110">
            <v>3.4906720848627672E-3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6.0509190707211176E-2</v>
          </cell>
          <cell r="C112">
            <v>7.8140584231992979E-2</v>
          </cell>
          <cell r="D112">
            <v>0.30024260634733646</v>
          </cell>
          <cell r="E112">
            <v>0.29618962942570065</v>
          </cell>
          <cell r="F112">
            <v>0.29453339997130745</v>
          </cell>
          <cell r="G112">
            <v>0.13312670224901918</v>
          </cell>
          <cell r="H112">
            <v>0</v>
          </cell>
          <cell r="I112">
            <v>0</v>
          </cell>
          <cell r="J112">
            <v>2.9833695959029438E-3</v>
          </cell>
          <cell r="K112">
            <v>0.14497887810885215</v>
          </cell>
          <cell r="L112">
            <v>0.18639534288880566</v>
          </cell>
          <cell r="M112">
            <v>0.27700269143002648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1.1418771319714771E-3</v>
          </cell>
          <cell r="F113">
            <v>1.6330292735478517E-3</v>
          </cell>
          <cell r="G113">
            <v>0.16144550831711579</v>
          </cell>
          <cell r="H113">
            <v>0.29427752659204115</v>
          </cell>
          <cell r="I113">
            <v>0.2946147564765183</v>
          </cell>
          <cell r="J113">
            <v>0.29202860293527794</v>
          </cell>
          <cell r="K113">
            <v>0.15158504310615176</v>
          </cell>
          <cell r="L113">
            <v>0.10222724455258443</v>
          </cell>
          <cell r="M113">
            <v>1.2627774251237147E-2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1.4243087502978318</v>
          </cell>
          <cell r="C115">
            <v>1.5792965534632564</v>
          </cell>
          <cell r="D115">
            <v>2.0078140625643552</v>
          </cell>
          <cell r="E115">
            <v>1.8537123688676784</v>
          </cell>
          <cell r="F115">
            <v>1.6858314230303613</v>
          </cell>
          <cell r="G115">
            <v>1.4557284634783898</v>
          </cell>
          <cell r="H115">
            <v>1.4557309104341121</v>
          </cell>
          <cell r="I115">
            <v>1.4742049889293061</v>
          </cell>
          <cell r="J115">
            <v>1.4742270364136989</v>
          </cell>
          <cell r="K115">
            <v>1.4759475866472627</v>
          </cell>
          <cell r="L115">
            <v>1.5487417990113634</v>
          </cell>
          <cell r="M115">
            <v>1.5487448758905049</v>
          </cell>
        </row>
        <row r="116">
          <cell r="B116">
            <v>0.6925785617620851</v>
          </cell>
          <cell r="C116">
            <v>0.75019965542576073</v>
          </cell>
          <cell r="D116">
            <v>0.70589532186453452</v>
          </cell>
          <cell r="E116">
            <v>0.67957458930054782</v>
          </cell>
          <cell r="F116">
            <v>0.61888020912106656</v>
          </cell>
          <cell r="G116">
            <v>0.32352254419014703</v>
          </cell>
          <cell r="H116">
            <v>0</v>
          </cell>
          <cell r="I116">
            <v>0</v>
          </cell>
          <cell r="J116">
            <v>1.0883488763502112E-3</v>
          </cell>
          <cell r="K116">
            <v>1.9577188294511664E-3</v>
          </cell>
          <cell r="L116">
            <v>1.9406621850708281E-3</v>
          </cell>
          <cell r="M116">
            <v>2.8762276606936247E-3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6.0360163454348953E-4</v>
          </cell>
          <cell r="F117">
            <v>4.4781532615931327E-4</v>
          </cell>
          <cell r="G117">
            <v>1.0698533502757814E-3</v>
          </cell>
          <cell r="H117">
            <v>1.6183434357633394E-3</v>
          </cell>
          <cell r="I117">
            <v>3.875646813151249E-3</v>
          </cell>
          <cell r="J117">
            <v>3.044963612466243E-3</v>
          </cell>
          <cell r="K117">
            <v>1.3817083264225608E-3</v>
          </cell>
          <cell r="L117">
            <v>9.2620106382439009E-4</v>
          </cell>
          <cell r="M117">
            <v>1.6628873047853559E-3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7.5982453945547336E-5</v>
          </cell>
          <cell r="K118">
            <v>1.9893101828914633E-4</v>
          </cell>
          <cell r="L118">
            <v>1.6786382349290752E-4</v>
          </cell>
          <cell r="M118">
            <v>3.534959369536786E-4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4.1186119850824952E-4</v>
          </cell>
          <cell r="F119">
            <v>1.3071365163331021E-3</v>
          </cell>
          <cell r="G119">
            <v>1.2505261625445519E-3</v>
          </cell>
          <cell r="H119">
            <v>8.2230239996656585E-4</v>
          </cell>
          <cell r="I119">
            <v>9.6687166037256285E-4</v>
          </cell>
          <cell r="J119">
            <v>2.649434155603334E-3</v>
          </cell>
          <cell r="K119">
            <v>2.4548441592221176E-3</v>
          </cell>
          <cell r="L119">
            <v>8.4382468947318354E-3</v>
          </cell>
          <cell r="M119">
            <v>8.2556041095329779E-3</v>
          </cell>
        </row>
        <row r="123">
          <cell r="B123">
            <v>0</v>
          </cell>
          <cell r="C123">
            <v>3.3858395958637835</v>
          </cell>
          <cell r="D123">
            <v>3.4884340125476747</v>
          </cell>
          <cell r="E123">
            <v>3.666379310974345</v>
          </cell>
          <cell r="F123">
            <v>3.8534019054243673</v>
          </cell>
          <cell r="G123">
            <v>4.0499640751669643</v>
          </cell>
          <cell r="H123">
            <v>4.2565525327366203</v>
          </cell>
          <cell r="I123">
            <v>4.4737912263678883</v>
          </cell>
          <cell r="J123">
            <v>4.7020400187988072</v>
          </cell>
          <cell r="K123">
            <v>12.453100992587357</v>
          </cell>
          <cell r="L123">
            <v>13.15839048456607</v>
          </cell>
          <cell r="M123">
            <v>15.867490857743588</v>
          </cell>
        </row>
      </sheetData>
      <sheetData sheetId="59">
        <row r="13">
          <cell r="B13">
            <v>16.052401484913073</v>
          </cell>
          <cell r="C13">
            <v>20.041817877204469</v>
          </cell>
          <cell r="D13">
            <v>2.0848987991241201</v>
          </cell>
          <cell r="E13">
            <v>15.927910228825555</v>
          </cell>
          <cell r="F13">
            <v>16.403355406765236</v>
          </cell>
          <cell r="G13">
            <v>16.924021826877983</v>
          </cell>
          <cell r="H13">
            <v>17.092733339850255</v>
          </cell>
          <cell r="I13">
            <v>17.264303851313105</v>
          </cell>
          <cell r="J13">
            <v>21.390965516443764</v>
          </cell>
          <cell r="K13">
            <v>19.214755636285986</v>
          </cell>
          <cell r="L13">
            <v>18.281955701549791</v>
          </cell>
          <cell r="M13">
            <v>21.587637458932271</v>
          </cell>
        </row>
        <row r="14">
          <cell r="B14">
            <v>250.94817855393956</v>
          </cell>
          <cell r="C14">
            <v>254.39256169349147</v>
          </cell>
          <cell r="D14">
            <v>224.18637653762138</v>
          </cell>
          <cell r="E14">
            <v>221.53715348685373</v>
          </cell>
          <cell r="F14">
            <v>189.72440125085407</v>
          </cell>
          <cell r="G14">
            <v>100.03604640322628</v>
          </cell>
          <cell r="H14">
            <v>80.170071882440965</v>
          </cell>
          <cell r="I14">
            <v>137.79332277019225</v>
          </cell>
          <cell r="J14">
            <v>137.8091702646465</v>
          </cell>
          <cell r="K14">
            <v>137.83218922985566</v>
          </cell>
          <cell r="L14">
            <v>137.97580419637825</v>
          </cell>
          <cell r="M14">
            <v>137.97606933747514</v>
          </cell>
        </row>
        <row r="15">
          <cell r="B15">
            <v>66.745680075368128</v>
          </cell>
          <cell r="C15">
            <v>49.798799739788947</v>
          </cell>
          <cell r="D15">
            <v>68.926566171128769</v>
          </cell>
          <cell r="E15">
            <v>67.328043201559296</v>
          </cell>
          <cell r="F15">
            <v>69.60273889682432</v>
          </cell>
          <cell r="G15">
            <v>71.931445703990676</v>
          </cell>
          <cell r="H15">
            <v>74.358448367322495</v>
          </cell>
          <cell r="I15">
            <v>74.836054014714648</v>
          </cell>
          <cell r="J15">
            <v>74.836053150751738</v>
          </cell>
          <cell r="K15">
            <v>74.836054278995292</v>
          </cell>
          <cell r="L15">
            <v>74.83605230975121</v>
          </cell>
          <cell r="M15">
            <v>74.836053047864056</v>
          </cell>
        </row>
        <row r="16">
          <cell r="B16">
            <v>66.632400664627511</v>
          </cell>
          <cell r="C16">
            <v>55.764000215608128</v>
          </cell>
          <cell r="D16">
            <v>65.549839635072502</v>
          </cell>
          <cell r="E16">
            <v>67.313934692337028</v>
          </cell>
          <cell r="F16">
            <v>66.883661725845954</v>
          </cell>
          <cell r="G16">
            <v>66.383164379966018</v>
          </cell>
          <cell r="H16">
            <v>65.622475423845486</v>
          </cell>
          <cell r="I16">
            <v>66.283950749132657</v>
          </cell>
          <cell r="J16">
            <v>66.283950383715037</v>
          </cell>
          <cell r="K16">
            <v>66.283951381050443</v>
          </cell>
          <cell r="L16">
            <v>66.283951365473882</v>
          </cell>
          <cell r="M16">
            <v>66.283954859725924</v>
          </cell>
        </row>
        <row r="18">
          <cell r="B18">
            <v>0.11462164234720774</v>
          </cell>
          <cell r="C18">
            <v>4.2655595565583968E-4</v>
          </cell>
          <cell r="D18">
            <v>2.9525513421934128E-3</v>
          </cell>
          <cell r="E18">
            <v>2.272533326970231E-3</v>
          </cell>
          <cell r="F18">
            <v>5.3724610937428026E-4</v>
          </cell>
          <cell r="G18">
            <v>0.49467610780118371</v>
          </cell>
          <cell r="H18">
            <v>3.4166610537893806E-2</v>
          </cell>
          <cell r="I18">
            <v>2.5155268711733182E-5</v>
          </cell>
          <cell r="J18">
            <v>1.5524143600107751E-3</v>
          </cell>
          <cell r="K18">
            <v>9.0689894361391688E-4</v>
          </cell>
          <cell r="L18">
            <v>2.0241968591056716E-4</v>
          </cell>
          <cell r="M18">
            <v>2.0208042303507842E-4</v>
          </cell>
        </row>
        <row r="19">
          <cell r="B19">
            <v>18.203591088448349</v>
          </cell>
          <cell r="C19">
            <v>20.548678133601889</v>
          </cell>
          <cell r="D19">
            <v>22.79290274780907</v>
          </cell>
          <cell r="E19">
            <v>20.696585734777468</v>
          </cell>
          <cell r="F19">
            <v>20.958776348159336</v>
          </cell>
          <cell r="G19">
            <v>19.96890149027017</v>
          </cell>
          <cell r="H19">
            <v>13.163285180753997</v>
          </cell>
          <cell r="I19">
            <v>14.341223599887464</v>
          </cell>
          <cell r="J19">
            <v>13.674326602254103</v>
          </cell>
          <cell r="K19">
            <v>13.018158249707483</v>
          </cell>
          <cell r="L19">
            <v>13.018157456906014</v>
          </cell>
          <cell r="M19">
            <v>13.018159344306481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3.4993452545634449</v>
          </cell>
          <cell r="H20">
            <v>13.480958682031925</v>
          </cell>
          <cell r="I20">
            <v>14.340203392708323</v>
          </cell>
          <cell r="J20">
            <v>13.673355261847096</v>
          </cell>
          <cell r="K20">
            <v>13.017231912730676</v>
          </cell>
          <cell r="L20">
            <v>13.017232241182644</v>
          </cell>
          <cell r="M20">
            <v>13.017234231010709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1.1708006166246598E-5</v>
          </cell>
          <cell r="H21">
            <v>9.4287159019377781E-6</v>
          </cell>
          <cell r="I21">
            <v>2.4536471152560659E-4</v>
          </cell>
          <cell r="J21">
            <v>8.6947523182616198E-4</v>
          </cell>
          <cell r="K21">
            <v>1.2449144612231113E-3</v>
          </cell>
          <cell r="L21">
            <v>1.2045473339899184E-3</v>
          </cell>
          <cell r="M21">
            <v>2.0607911369990312E-3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9.0660686957579606E-6</v>
          </cell>
          <cell r="H22">
            <v>3.852869633177197E-6</v>
          </cell>
          <cell r="I22">
            <v>1.6439274687205642E-3</v>
          </cell>
          <cell r="J22">
            <v>1.9530746114078887E-2</v>
          </cell>
          <cell r="K22">
            <v>1.7496372474276871E-2</v>
          </cell>
          <cell r="L22">
            <v>2.0654667607144579E-2</v>
          </cell>
          <cell r="M22">
            <v>3.0119822922518073E-2</v>
          </cell>
          <cell r="P22">
            <v>2.549938802107647</v>
          </cell>
          <cell r="Q22">
            <v>1.319224196076189</v>
          </cell>
          <cell r="R22">
            <v>0.97982872396413356</v>
          </cell>
          <cell r="S22">
            <v>0.81634988708099276</v>
          </cell>
          <cell r="T22">
            <v>0.68866415780345414</v>
          </cell>
          <cell r="U22">
            <v>0.43409000772730871</v>
          </cell>
          <cell r="V22">
            <v>0.14766566942243692</v>
          </cell>
          <cell r="W22">
            <v>1.1216990616668884E-2</v>
          </cell>
          <cell r="X22">
            <v>3.2059433982273629E-2</v>
          </cell>
          <cell r="Y22">
            <v>5.7267329658716046E-2</v>
          </cell>
          <cell r="Z22">
            <v>7.7725519601433909E-2</v>
          </cell>
          <cell r="AA22">
            <v>9.8308126610175309E-2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9.4912839525142349E-6</v>
          </cell>
          <cell r="I23">
            <v>2.6607217740736512E-4</v>
          </cell>
          <cell r="J23">
            <v>2.086029310470078</v>
          </cell>
          <cell r="K23">
            <v>2.5732021072772118</v>
          </cell>
          <cell r="L23">
            <v>2.5701064295438192</v>
          </cell>
          <cell r="M23">
            <v>2.5597132045916933</v>
          </cell>
          <cell r="P23">
            <v>6.7255422423355526E-2</v>
          </cell>
          <cell r="Q23">
            <v>5.2683571975861453E-2</v>
          </cell>
          <cell r="R23">
            <v>3.9078017148273393E-2</v>
          </cell>
          <cell r="S23">
            <v>3.4892586585728441E-2</v>
          </cell>
          <cell r="T23">
            <v>5.713480586575493E-2</v>
          </cell>
          <cell r="U23">
            <v>7.9796451228789339E-2</v>
          </cell>
          <cell r="V23">
            <v>0.15561120732034273</v>
          </cell>
          <cell r="W23">
            <v>7.9609608886505645E-2</v>
          </cell>
          <cell r="X23">
            <v>1.2727820208168121</v>
          </cell>
          <cell r="Y23">
            <v>1.4155555364078818</v>
          </cell>
          <cell r="Z23">
            <v>1.4497223391212937</v>
          </cell>
          <cell r="AA23">
            <v>1.4858336848442955</v>
          </cell>
        </row>
        <row r="24">
          <cell r="B24">
            <v>3.6687538570097278</v>
          </cell>
          <cell r="C24">
            <v>4.6376198121341492E-4</v>
          </cell>
          <cell r="D24">
            <v>3.2681468847243762E-3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4.7905721480020756E-5</v>
          </cell>
          <cell r="K24">
            <v>6.7339215211692922E-5</v>
          </cell>
          <cell r="L24">
            <v>4.9474552384983458E-5</v>
          </cell>
          <cell r="M24">
            <v>1.2008979997808502E-4</v>
          </cell>
        </row>
        <row r="25">
          <cell r="B25">
            <v>1.3458810974990301</v>
          </cell>
          <cell r="C25">
            <v>5.078967724469073E-4</v>
          </cell>
          <cell r="D25">
            <v>1.3321021637374557</v>
          </cell>
          <cell r="E25">
            <v>0.25533930227351564</v>
          </cell>
          <cell r="F25">
            <v>0.29954127998790581</v>
          </cell>
          <cell r="G25">
            <v>1.9329714113049894</v>
          </cell>
          <cell r="H25">
            <v>1.4643810691602197</v>
          </cell>
          <cell r="I25">
            <v>1.8379239652724797</v>
          </cell>
          <cell r="J25">
            <v>3.1355508827628547</v>
          </cell>
          <cell r="K25">
            <v>3.2693895340702372</v>
          </cell>
          <cell r="L25">
            <v>3.3098696530704954</v>
          </cell>
          <cell r="M25">
            <v>3.3889646423826036</v>
          </cell>
        </row>
        <row r="26">
          <cell r="B26">
            <v>40.317900855047057</v>
          </cell>
          <cell r="C26">
            <v>37.780337378979631</v>
          </cell>
          <cell r="D26">
            <v>35.602534433822186</v>
          </cell>
          <cell r="E26">
            <v>37.525730317074064</v>
          </cell>
          <cell r="F26">
            <v>37.284470310404572</v>
          </cell>
          <cell r="G26">
            <v>39.950853883330517</v>
          </cell>
          <cell r="H26">
            <v>27.759335674451883</v>
          </cell>
          <cell r="I26">
            <v>28.74531539241034</v>
          </cell>
          <cell r="J26">
            <v>29.500691620021023</v>
          </cell>
          <cell r="K26">
            <v>30.18822065563166</v>
          </cell>
          <cell r="L26">
            <v>30.345433357320026</v>
          </cell>
          <cell r="M26">
            <v>30.37732914492598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4.0611558255395908</v>
          </cell>
          <cell r="H27">
            <v>13.807180033913907</v>
          </cell>
          <cell r="I27">
            <v>14.520161021262352</v>
          </cell>
          <cell r="J27">
            <v>13.844945160905578</v>
          </cell>
          <cell r="K27">
            <v>13.180587961249969</v>
          </cell>
          <cell r="L27">
            <v>13.180587802690436</v>
          </cell>
          <cell r="M27">
            <v>13.180590393185726</v>
          </cell>
        </row>
        <row r="28">
          <cell r="B28">
            <v>1.8035446968571331E-2</v>
          </cell>
          <cell r="C28">
            <v>4.9001738045132673E-4</v>
          </cell>
          <cell r="D28">
            <v>2.7475856819007614E-3</v>
          </cell>
          <cell r="E28">
            <v>1.7383155048483923E-3</v>
          </cell>
          <cell r="F28">
            <v>8.169456385594948E-4</v>
          </cell>
          <cell r="G28">
            <v>2.4072598083109513E-3</v>
          </cell>
          <cell r="H28">
            <v>9.8490637227514519E-4</v>
          </cell>
          <cell r="I28">
            <v>2.0776438472078774E-5</v>
          </cell>
          <cell r="J28">
            <v>2.3681142546769831E-4</v>
          </cell>
          <cell r="K28">
            <v>2.5383515710269354E-4</v>
          </cell>
          <cell r="L28">
            <v>1.7601503775886227E-4</v>
          </cell>
          <cell r="M28">
            <v>1.585879832982033E-4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0.58956874784920676</v>
          </cell>
          <cell r="H30">
            <v>0.58990229061252475</v>
          </cell>
          <cell r="I30">
            <v>0.5899086800027703</v>
          </cell>
          <cell r="J30">
            <v>1.6245861631643421</v>
          </cell>
          <cell r="K30">
            <v>2.2190012574624389</v>
          </cell>
          <cell r="L30">
            <v>2.6507789682625109</v>
          </cell>
          <cell r="M30">
            <v>2.6780445991886723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5.04154317908232E-4</v>
          </cell>
          <cell r="H31">
            <v>3.8652917913586236E-2</v>
          </cell>
          <cell r="I31">
            <v>0.76103712316070637</v>
          </cell>
          <cell r="J31">
            <v>1.5620580713495011</v>
          </cell>
          <cell r="K31">
            <v>1.6221629481890321</v>
          </cell>
          <cell r="L31">
            <v>1.6473231172591252</v>
          </cell>
          <cell r="M31">
            <v>1.6896771797778583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1.8583309814013328E-2</v>
          </cell>
          <cell r="I32">
            <v>1.8596731202004304E-2</v>
          </cell>
          <cell r="J32">
            <v>1.171484428623381E-2</v>
          </cell>
          <cell r="K32">
            <v>1.8254309843349834E-2</v>
          </cell>
          <cell r="L32">
            <v>2.0882324550633408E-2</v>
          </cell>
          <cell r="M32">
            <v>2.8922390103526201E-2</v>
          </cell>
        </row>
        <row r="33">
          <cell r="B33">
            <v>0.52400000000000047</v>
          </cell>
          <cell r="C33">
            <v>0.54529202534912891</v>
          </cell>
          <cell r="D33">
            <v>0.50316462368267834</v>
          </cell>
          <cell r="E33">
            <v>0.7890936054706863</v>
          </cell>
          <cell r="F33">
            <v>0.79772571249712931</v>
          </cell>
          <cell r="G33">
            <v>0.79772612254210284</v>
          </cell>
          <cell r="H33">
            <v>0.8791458450942442</v>
          </cell>
          <cell r="I33">
            <v>0.87914709107901445</v>
          </cell>
          <cell r="J33">
            <v>0.87914749971405259</v>
          </cell>
          <cell r="K33">
            <v>0.87914921550995606</v>
          </cell>
          <cell r="L33">
            <v>0.87915010086365841</v>
          </cell>
          <cell r="M33">
            <v>0.87915885586311115</v>
          </cell>
        </row>
        <row r="34">
          <cell r="B34">
            <v>0</v>
          </cell>
          <cell r="C34">
            <v>0</v>
          </cell>
          <cell r="D34">
            <v>1.3320711599035958E-4</v>
          </cell>
          <cell r="E34">
            <v>0.34144875046304002</v>
          </cell>
          <cell r="F34">
            <v>2.3201486671778708</v>
          </cell>
          <cell r="G34">
            <v>24.952426178208377</v>
          </cell>
          <cell r="H34">
            <v>31.361104300116573</v>
          </cell>
          <cell r="I34">
            <v>38.676494424612656</v>
          </cell>
          <cell r="J34">
            <v>37.506374702354528</v>
          </cell>
          <cell r="K34">
            <v>35.609214883740577</v>
          </cell>
          <cell r="L34">
            <v>24.083301245738244</v>
          </cell>
          <cell r="M34">
            <v>18.80228468336276</v>
          </cell>
        </row>
        <row r="35">
          <cell r="B35">
            <v>3.517953999707534</v>
          </cell>
          <cell r="C35">
            <v>4.8486222358551769</v>
          </cell>
          <cell r="D35">
            <v>11.927070861781004</v>
          </cell>
          <cell r="E35">
            <v>14.116585115492088</v>
          </cell>
          <cell r="F35">
            <v>19.784671383889233</v>
          </cell>
          <cell r="G35">
            <v>20.793889817886452</v>
          </cell>
          <cell r="H35">
            <v>21.854587413529405</v>
          </cell>
          <cell r="I35">
            <v>22.969391411334271</v>
          </cell>
          <cell r="J35">
            <v>24.141069807778177</v>
          </cell>
          <cell r="K35">
            <v>25.372511207637555</v>
          </cell>
          <cell r="L35">
            <v>26.666765512452905</v>
          </cell>
          <cell r="M35">
            <v>28.027039248767228</v>
          </cell>
        </row>
        <row r="36">
          <cell r="B36">
            <v>2.1349390887346629</v>
          </cell>
          <cell r="C36">
            <v>3.3906688890217809</v>
          </cell>
          <cell r="D36">
            <v>7.1259632878946277</v>
          </cell>
          <cell r="E36">
            <v>18.91762782114882</v>
          </cell>
          <cell r="F36">
            <v>22.832170834966689</v>
          </cell>
          <cell r="G36">
            <v>23.996845656344306</v>
          </cell>
          <cell r="H36">
            <v>25.220928286916148</v>
          </cell>
          <cell r="I36">
            <v>26.507456754480348</v>
          </cell>
          <cell r="J36">
            <v>27.859603479306834</v>
          </cell>
          <cell r="K36">
            <v>29.280724020651657</v>
          </cell>
          <cell r="L36">
            <v>30.774336480445911</v>
          </cell>
          <cell r="M36">
            <v>32.344150416741265</v>
          </cell>
        </row>
        <row r="37">
          <cell r="B37">
            <v>0.86248322578584768</v>
          </cell>
          <cell r="C37">
            <v>1.2875866747212064</v>
          </cell>
          <cell r="D37">
            <v>5.8107706538081834</v>
          </cell>
          <cell r="E37">
            <v>13.460658692493631</v>
          </cell>
          <cell r="F37">
            <v>35.799726702204531</v>
          </cell>
          <cell r="G37">
            <v>37.625877587693523</v>
          </cell>
          <cell r="H37">
            <v>39.545767661431981</v>
          </cell>
          <cell r="I37">
            <v>41.563002253318729</v>
          </cell>
          <cell r="J37">
            <v>43.683132974830663</v>
          </cell>
          <cell r="K37">
            <v>45.911412525761776</v>
          </cell>
          <cell r="L37">
            <v>48.253356933132956</v>
          </cell>
          <cell r="M37">
            <v>50.714768054514145</v>
          </cell>
        </row>
        <row r="38">
          <cell r="B38">
            <v>2.8396236857719668</v>
          </cell>
          <cell r="C38">
            <v>3.2944550540905571</v>
          </cell>
          <cell r="D38">
            <v>3.9360628876037032</v>
          </cell>
          <cell r="E38">
            <v>4.4087077706119109</v>
          </cell>
          <cell r="F38">
            <v>4.6337427301103649</v>
          </cell>
          <cell r="G38">
            <v>27.726869910326638</v>
          </cell>
          <cell r="H38">
            <v>29.141219418811978</v>
          </cell>
          <cell r="I38">
            <v>30.627715003816455</v>
          </cell>
          <cell r="J38">
            <v>32.190052596186959</v>
          </cell>
          <cell r="K38">
            <v>33.832069097622252</v>
          </cell>
          <cell r="L38">
            <v>35.557844634311628</v>
          </cell>
          <cell r="M38">
            <v>37.371652903454873</v>
          </cell>
        </row>
        <row r="39">
          <cell r="B39">
            <v>1.9156773648953691</v>
          </cell>
          <cell r="C39">
            <v>0.22083927011547436</v>
          </cell>
          <cell r="D39">
            <v>0.14009717423298579</v>
          </cell>
          <cell r="E39">
            <v>1.1672060477417525</v>
          </cell>
          <cell r="F39">
            <v>1.0002660369918024</v>
          </cell>
          <cell r="G39">
            <v>1.0521048143908724</v>
          </cell>
          <cell r="H39">
            <v>1.1209668177430496</v>
          </cell>
          <cell r="I39">
            <v>0.24058259787573305</v>
          </cell>
          <cell r="J39">
            <v>1.9514160417659325</v>
          </cell>
          <cell r="K39">
            <v>1.8670014947549465</v>
          </cell>
          <cell r="L39">
            <v>1.954810439147264</v>
          </cell>
          <cell r="M39">
            <v>1.9614273138923211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1.1832752736129944E-3</v>
          </cell>
          <cell r="H40">
            <v>2.3172287789061247E-3</v>
          </cell>
          <cell r="I40">
            <v>9.3688328341809068E-2</v>
          </cell>
          <cell r="J40">
            <v>0.75989812787675126</v>
          </cell>
          <cell r="K40">
            <v>0.72759826934601457</v>
          </cell>
          <cell r="L40">
            <v>0.76249689234221163</v>
          </cell>
          <cell r="M40">
            <v>0.76742579600892469</v>
          </cell>
        </row>
        <row r="41">
          <cell r="B41">
            <v>0.29206715571604391</v>
          </cell>
          <cell r="C41">
            <v>0.69525330957500153</v>
          </cell>
          <cell r="D41">
            <v>2.796388171433355E-2</v>
          </cell>
          <cell r="E41">
            <v>0.64794209400401648</v>
          </cell>
          <cell r="F41">
            <v>0.65052889035412886</v>
          </cell>
          <cell r="G41">
            <v>0</v>
          </cell>
          <cell r="H41">
            <v>0</v>
          </cell>
          <cell r="I41">
            <v>0</v>
          </cell>
          <cell r="J41">
            <v>8.8656390186791926E-4</v>
          </cell>
          <cell r="K41">
            <v>1.0711173529303886E-3</v>
          </cell>
          <cell r="L41">
            <v>9.0191882115829847E-3</v>
          </cell>
          <cell r="M41">
            <v>1.0361881115166541E-2</v>
          </cell>
        </row>
        <row r="42">
          <cell r="B42">
            <v>0.8726196649118122</v>
          </cell>
          <cell r="C42">
            <v>2.2170549130696822</v>
          </cell>
          <cell r="D42">
            <v>4.5387301522782613</v>
          </cell>
          <cell r="E42">
            <v>5.2771899404248215</v>
          </cell>
          <cell r="F42">
            <v>5.6813510080060601</v>
          </cell>
          <cell r="G42">
            <v>2.361840472105285</v>
          </cell>
          <cell r="H42">
            <v>2.5423551202616119</v>
          </cell>
          <cell r="I42">
            <v>1.6514252909587563</v>
          </cell>
          <cell r="J42">
            <v>1.1386307952605019E-2</v>
          </cell>
          <cell r="K42">
            <v>1.4275675022012702E-3</v>
          </cell>
          <cell r="L42">
            <v>8.3474486927723516E-4</v>
          </cell>
          <cell r="M42">
            <v>1.648970400380111E-3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5.3556026520411253</v>
          </cell>
          <cell r="H43">
            <v>10.89420626658568</v>
          </cell>
          <cell r="I43">
            <v>12.611758640856655</v>
          </cell>
          <cell r="J43">
            <v>12.616410591655615</v>
          </cell>
          <cell r="K43">
            <v>12.614029417201021</v>
          </cell>
          <cell r="L43">
            <v>12.608855447807281</v>
          </cell>
          <cell r="M43">
            <v>12.613634328276008</v>
          </cell>
        </row>
        <row r="44">
          <cell r="B44">
            <v>3.7119615413876659</v>
          </cell>
          <cell r="C44">
            <v>3.9298619612612842</v>
          </cell>
          <cell r="D44">
            <v>5.4331345814807497</v>
          </cell>
          <cell r="E44">
            <v>5.3724561932165615</v>
          </cell>
          <cell r="F44">
            <v>5.311780593435266</v>
          </cell>
          <cell r="G44">
            <v>4.9881055465579784</v>
          </cell>
          <cell r="H44">
            <v>1.3819278884491914E-3</v>
          </cell>
          <cell r="I44">
            <v>7.0313199151478256E-4</v>
          </cell>
          <cell r="J44">
            <v>6.3766565825958718E-4</v>
          </cell>
          <cell r="K44">
            <v>6.4363186076692831E-4</v>
          </cell>
          <cell r="L44">
            <v>4.3945330703148489E-4</v>
          </cell>
          <cell r="M44">
            <v>3.0710676264966426E-4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0.29689374577842786</v>
          </cell>
          <cell r="H45">
            <v>5.2568143376988035</v>
          </cell>
          <cell r="I45">
            <v>11.710510665606121</v>
          </cell>
          <cell r="J45">
            <v>10.630452307057858</v>
          </cell>
          <cell r="K45">
            <v>10.630414846723466</v>
          </cell>
          <cell r="L45">
            <v>10.630739076436035</v>
          </cell>
          <cell r="M45">
            <v>10.630966398544896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1.7325366560829805</v>
          </cell>
          <cell r="G46">
            <v>0.64272118256700916</v>
          </cell>
          <cell r="H46">
            <v>0.61477462251544668</v>
          </cell>
          <cell r="I46">
            <v>0.58921005540835603</v>
          </cell>
          <cell r="J46">
            <v>1.5848861492005928</v>
          </cell>
          <cell r="K46">
            <v>1.5848984187376807</v>
          </cell>
          <cell r="L46">
            <v>4.1384942040939992</v>
          </cell>
          <cell r="M46">
            <v>4.1385086457827125</v>
          </cell>
        </row>
        <row r="47">
          <cell r="B47">
            <v>0</v>
          </cell>
        </row>
        <row r="48">
          <cell r="B48">
            <v>5.3924971661749428E-2</v>
          </cell>
          <cell r="C48">
            <v>6.8261387341399818E-2</v>
          </cell>
          <cell r="D48">
            <v>1.8639312093391862E-2</v>
          </cell>
          <cell r="E48">
            <v>1.2633245608686124E-2</v>
          </cell>
          <cell r="F48">
            <v>1.9040848859163365E-2</v>
          </cell>
          <cell r="G48">
            <v>7.7232058815698513E-3</v>
          </cell>
          <cell r="H48">
            <v>0</v>
          </cell>
          <cell r="I48">
            <v>0</v>
          </cell>
          <cell r="J48">
            <v>3.1395463138981115E-3</v>
          </cell>
          <cell r="K48">
            <v>7.2701166289743198E-3</v>
          </cell>
          <cell r="L48">
            <v>2.1082686550945105E-2</v>
          </cell>
          <cell r="M48">
            <v>2.299229893606013E-2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7.1018385920457508E-4</v>
          </cell>
          <cell r="K49">
            <v>1.4321903781891389E-3</v>
          </cell>
          <cell r="L49">
            <v>1.4343040219710669E-3</v>
          </cell>
          <cell r="M49">
            <v>2.4010759699658402E-3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1.3552453553241383E-3</v>
          </cell>
          <cell r="F50">
            <v>2.0228690818935168E-3</v>
          </cell>
          <cell r="G50">
            <v>4.7851841423936399E-3</v>
          </cell>
          <cell r="H50">
            <v>9.5748221989767693E-3</v>
          </cell>
          <cell r="I50">
            <v>1.1529585052161277E-2</v>
          </cell>
          <cell r="J50">
            <v>8.0651360070165753E-3</v>
          </cell>
          <cell r="K50">
            <v>5.0264391920736267E-3</v>
          </cell>
          <cell r="L50">
            <v>3.7675463656621083E-3</v>
          </cell>
          <cell r="M50">
            <v>6.3915375545061364E-3</v>
          </cell>
        </row>
        <row r="51">
          <cell r="B51">
            <v>0.10110107539736464</v>
          </cell>
          <cell r="C51">
            <v>0.12441831509447351</v>
          </cell>
          <cell r="D51">
            <v>0.48160378632658768</v>
          </cell>
          <cell r="E51">
            <v>0.47920157857432277</v>
          </cell>
          <cell r="F51">
            <v>0.47974224645651042</v>
          </cell>
          <cell r="G51">
            <v>0.21712108340755495</v>
          </cell>
          <cell r="H51">
            <v>0</v>
          </cell>
          <cell r="I51">
            <v>0</v>
          </cell>
          <cell r="J51">
            <v>2.9177958386061909E-3</v>
          </cell>
          <cell r="K51">
            <v>0.23225717639252796</v>
          </cell>
          <cell r="L51">
            <v>0.30142583170015885</v>
          </cell>
          <cell r="M51">
            <v>0.44485451340878907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1.4570935598219033E-3</v>
          </cell>
          <cell r="K52">
            <v>4.2726949513293344E-3</v>
          </cell>
          <cell r="L52">
            <v>3.4596941177411091E-3</v>
          </cell>
          <cell r="M52">
            <v>7.5167126567239955E-3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1.9718218934033412E-3</v>
          </cell>
          <cell r="F53">
            <v>2.8516552308356456E-3</v>
          </cell>
          <cell r="G53">
            <v>0.2218665839693697</v>
          </cell>
          <cell r="H53">
            <v>0.39581967277562002</v>
          </cell>
          <cell r="I53">
            <v>0.38838537212335544</v>
          </cell>
          <cell r="J53">
            <v>0.38504962543467347</v>
          </cell>
          <cell r="K53">
            <v>0.2006361833192829</v>
          </cell>
          <cell r="L53">
            <v>0.13490585045854647</v>
          </cell>
          <cell r="M53">
            <v>1.7730535006087959E-2</v>
          </cell>
        </row>
        <row r="54">
          <cell r="B54">
            <v>2.6453936960291093</v>
          </cell>
          <cell r="C54">
            <v>3.0479380149605015</v>
          </cell>
          <cell r="D54">
            <v>4.1171542447712426</v>
          </cell>
          <cell r="E54">
            <v>4.2462708402420128</v>
          </cell>
          <cell r="F54">
            <v>4.3426144073425332</v>
          </cell>
          <cell r="G54">
            <v>4.2749336710681503</v>
          </cell>
          <cell r="H54">
            <v>4.2182605160183675</v>
          </cell>
          <cell r="I54">
            <v>4.218263357738846</v>
          </cell>
          <cell r="J54">
            <v>4.2259833607111563</v>
          </cell>
          <cell r="K54">
            <v>4.2259857303762409</v>
          </cell>
          <cell r="L54">
            <v>4.4338164325797349</v>
          </cell>
          <cell r="M54">
            <v>4.43393781005169</v>
          </cell>
        </row>
        <row r="55">
          <cell r="B55">
            <v>1.6543660615477032</v>
          </cell>
          <cell r="C55">
            <v>1.7385343481934132</v>
          </cell>
          <cell r="D55">
            <v>1.5707760114273015</v>
          </cell>
          <cell r="E55">
            <v>1.4176977763974961</v>
          </cell>
          <cell r="F55">
            <v>1.2185194467164311</v>
          </cell>
          <cell r="G55">
            <v>0.59955264756045035</v>
          </cell>
          <cell r="H55">
            <v>0</v>
          </cell>
          <cell r="I55">
            <v>0</v>
          </cell>
          <cell r="J55">
            <v>2.1191522835081228E-3</v>
          </cell>
          <cell r="K55">
            <v>3.8146000323937019E-3</v>
          </cell>
          <cell r="L55">
            <v>3.7321499654686622E-3</v>
          </cell>
          <cell r="M55">
            <v>5.68881595435425E-3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1.310071825710437E-3</v>
          </cell>
          <cell r="F56">
            <v>1.1596652485361808E-3</v>
          </cell>
          <cell r="G56">
            <v>2.1164460398058662E-3</v>
          </cell>
          <cell r="H56">
            <v>3.1113589237659512E-3</v>
          </cell>
          <cell r="I56">
            <v>7.3211280618565768E-3</v>
          </cell>
          <cell r="J56">
            <v>5.7599919729746296E-3</v>
          </cell>
          <cell r="K56">
            <v>2.9122739367131432E-3</v>
          </cell>
          <cell r="L56">
            <v>1.8389648509634226E-3</v>
          </cell>
          <cell r="M56">
            <v>3.6655189403249342E-3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1.152059296526573E-3</v>
          </cell>
          <cell r="F57">
            <v>3.7267029413063303E-3</v>
          </cell>
          <cell r="G57">
            <v>3.67801812513103E-3</v>
          </cell>
          <cell r="H57">
            <v>2.4689049853346924E-3</v>
          </cell>
          <cell r="I57">
            <v>2.9749897242232677E-3</v>
          </cell>
          <cell r="J57">
            <v>8.1521050941641034E-3</v>
          </cell>
          <cell r="K57">
            <v>7.553366643760359E-3</v>
          </cell>
          <cell r="L57">
            <v>2.5963836599174863E-2</v>
          </cell>
          <cell r="M57">
            <v>2.5401858798562989E-2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4.2212474414193054E-4</v>
          </cell>
          <cell r="K58">
            <v>1.1051723238285919E-3</v>
          </cell>
          <cell r="L58">
            <v>9.3257679718281993E-4</v>
          </cell>
          <cell r="M58">
            <v>1.9638663164093248E-3</v>
          </cell>
        </row>
        <row r="63">
          <cell r="B63">
            <v>0.13501043164545426</v>
          </cell>
          <cell r="C63">
            <v>8.1744997264095107E-3</v>
          </cell>
          <cell r="D63">
            <v>1.4106640442392375E-2</v>
          </cell>
          <cell r="E63">
            <v>0.13499330330685422</v>
          </cell>
          <cell r="F63">
            <v>7.864652361662558E-2</v>
          </cell>
          <cell r="G63">
            <v>0.10129761524893323</v>
          </cell>
          <cell r="H63">
            <v>0.13499594232664866</v>
          </cell>
          <cell r="I63">
            <v>0.13499660899237698</v>
          </cell>
          <cell r="J63">
            <v>0.13499872836918003</v>
          </cell>
          <cell r="K63">
            <v>0.13499864118414859</v>
          </cell>
          <cell r="L63">
            <v>0.13499841258374201</v>
          </cell>
          <cell r="M63">
            <v>0.13499912912561074</v>
          </cell>
        </row>
        <row r="64">
          <cell r="B64">
            <v>1.0762908648839797E-3</v>
          </cell>
          <cell r="C64">
            <v>8.6793572461815716E-4</v>
          </cell>
          <cell r="D64">
            <v>9.037229108229851E-4</v>
          </cell>
          <cell r="E64">
            <v>1.0848224199281136E-3</v>
          </cell>
          <cell r="F64">
            <v>1.1078432957317219</v>
          </cell>
          <cell r="G64">
            <v>1.1081377657523039</v>
          </cell>
          <cell r="H64">
            <v>1.1085376188593403</v>
          </cell>
          <cell r="I64">
            <v>1.2778038558404854</v>
          </cell>
          <cell r="J64">
            <v>2.1287172513190709</v>
          </cell>
          <cell r="K64">
            <v>2.1288142469109079</v>
          </cell>
          <cell r="L64">
            <v>2.1289592506242569</v>
          </cell>
          <cell r="M64">
            <v>2.1622646541752437</v>
          </cell>
        </row>
        <row r="65">
          <cell r="B65">
            <v>9.5186673392200693E-4</v>
          </cell>
          <cell r="C65">
            <v>7.687545068988744E-4</v>
          </cell>
          <cell r="D65">
            <v>8.0511001726115338E-4</v>
          </cell>
          <cell r="E65">
            <v>9.8084466405749717E-4</v>
          </cell>
          <cell r="F65">
            <v>1.3401604069176967E-2</v>
          </cell>
          <cell r="G65">
            <v>2.7566291763200788</v>
          </cell>
          <cell r="H65">
            <v>4.4877453042518418</v>
          </cell>
          <cell r="I65">
            <v>7.0828287924446389</v>
          </cell>
          <cell r="J65">
            <v>8.9294177711314848</v>
          </cell>
          <cell r="K65">
            <v>10.221586309941522</v>
          </cell>
          <cell r="L65">
            <v>10.586658865450181</v>
          </cell>
          <cell r="M65">
            <v>9.697214509390113</v>
          </cell>
        </row>
        <row r="66">
          <cell r="B66">
            <v>3.0634719488210416E-4</v>
          </cell>
          <cell r="C66">
            <v>3.0587540246067692E-4</v>
          </cell>
          <cell r="D66">
            <v>3.0682101146161137E-4</v>
          </cell>
          <cell r="E66">
            <v>2.9627174218398812E-2</v>
          </cell>
          <cell r="F66">
            <v>0.13762852036501813</v>
          </cell>
          <cell r="G66">
            <v>0.11461710195569007</v>
          </cell>
          <cell r="H66">
            <v>6.473403609076743E-2</v>
          </cell>
          <cell r="I66">
            <v>8.0110388856373782E-2</v>
          </cell>
          <cell r="J66">
            <v>7.9151084817496539E-2</v>
          </cell>
          <cell r="K66">
            <v>0.16764552825686865</v>
          </cell>
          <cell r="L66">
            <v>0.66856399720587734</v>
          </cell>
          <cell r="M66">
            <v>0.63244647217332028</v>
          </cell>
        </row>
        <row r="67">
          <cell r="B67">
            <v>6.1642543227019109E-4</v>
          </cell>
          <cell r="C67">
            <v>6.1548220766984561E-4</v>
          </cell>
          <cell r="D67">
            <v>6.1749874029856243E-4</v>
          </cell>
          <cell r="E67">
            <v>5.2725097370649274E-2</v>
          </cell>
          <cell r="F67">
            <v>7.0085268196954001E-2</v>
          </cell>
          <cell r="G67">
            <v>3.232481717174561E-2</v>
          </cell>
          <cell r="H67">
            <v>0.12930194770213696</v>
          </cell>
          <cell r="I67">
            <v>0.32651737411625237</v>
          </cell>
          <cell r="J67">
            <v>0.34854686265993617</v>
          </cell>
          <cell r="K67">
            <v>0.32935242167763235</v>
          </cell>
          <cell r="L67">
            <v>0.16614508086066326</v>
          </cell>
          <cell r="M67">
            <v>0.20093737555673774</v>
          </cell>
        </row>
        <row r="68">
          <cell r="B68">
            <v>6.16291492746621E-4</v>
          </cell>
          <cell r="C68">
            <v>6.1534704979221747E-4</v>
          </cell>
          <cell r="D68">
            <v>6.173606733069683E-4</v>
          </cell>
          <cell r="E68">
            <v>9.0337692828768287E-2</v>
          </cell>
          <cell r="F68">
            <v>0.15766010454138613</v>
          </cell>
          <cell r="G68">
            <v>0.22482294110203183</v>
          </cell>
          <cell r="H68">
            <v>0.34538764291497404</v>
          </cell>
          <cell r="I68">
            <v>0.33182530472597932</v>
          </cell>
          <cell r="J68">
            <v>0.35053311445035523</v>
          </cell>
          <cell r="K68">
            <v>0.33575241509070952</v>
          </cell>
          <cell r="L68">
            <v>0.16790427443197786</v>
          </cell>
          <cell r="M68">
            <v>0.20247794768438682</v>
          </cell>
        </row>
        <row r="69">
          <cell r="B69">
            <v>3.0765257797208876E-4</v>
          </cell>
          <cell r="C69">
            <v>3.0718412977812163E-4</v>
          </cell>
          <cell r="D69">
            <v>3.0812217297709237E-4</v>
          </cell>
          <cell r="E69">
            <v>5.541130586279687E-2</v>
          </cell>
          <cell r="F69">
            <v>0.17422874356227641</v>
          </cell>
          <cell r="G69">
            <v>0.3782405155194678</v>
          </cell>
          <cell r="H69">
            <v>0.34984256663717289</v>
          </cell>
          <cell r="I69">
            <v>0.22239404450142655</v>
          </cell>
          <cell r="J69">
            <v>0.23172025824971515</v>
          </cell>
          <cell r="K69">
            <v>0.22878576856662772</v>
          </cell>
          <cell r="L69">
            <v>0.11301260457117522</v>
          </cell>
          <cell r="M69">
            <v>0.13680006583489029</v>
          </cell>
        </row>
        <row r="90">
          <cell r="B90">
            <v>2.028075877799695</v>
          </cell>
          <cell r="C90">
            <v>2.7863508822614063</v>
          </cell>
          <cell r="D90">
            <v>1.4536798370396757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1.1839500937333605</v>
          </cell>
          <cell r="C91">
            <v>1.1839497090041098</v>
          </cell>
          <cell r="D91">
            <v>1.1839498195272173</v>
          </cell>
          <cell r="E91">
            <v>1.1839496979860118</v>
          </cell>
          <cell r="F91">
            <v>1.1839499279971848</v>
          </cell>
          <cell r="G91">
            <v>1.1839500907127085</v>
          </cell>
          <cell r="H91">
            <v>1.1839486771025465</v>
          </cell>
          <cell r="I91">
            <v>1.1839490799949206</v>
          </cell>
          <cell r="J91">
            <v>1.18394789913899</v>
          </cell>
          <cell r="K91">
            <v>1.1839488541353196</v>
          </cell>
          <cell r="L91">
            <v>1.1839517203824761</v>
          </cell>
          <cell r="M91">
            <v>1.3164460339578652</v>
          </cell>
        </row>
        <row r="92">
          <cell r="B92">
            <v>1.4500061601585912</v>
          </cell>
          <cell r="C92">
            <v>3.8019173021993264</v>
          </cell>
          <cell r="D92">
            <v>3.8018003231019164</v>
          </cell>
          <cell r="E92">
            <v>1.1502536975787554</v>
          </cell>
          <cell r="F92">
            <v>0.84899619081570121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0.21541909949776933</v>
          </cell>
          <cell r="C93">
            <v>0.21751895748506211</v>
          </cell>
          <cell r="D93">
            <v>6.0850689081071475E-2</v>
          </cell>
          <cell r="E93">
            <v>6.0959108688502218E-2</v>
          </cell>
          <cell r="F93">
            <v>3.5042103155439458E-4</v>
          </cell>
          <cell r="G93">
            <v>1.4133764195320983E-4</v>
          </cell>
          <cell r="H93">
            <v>3.7476485060939641E-5</v>
          </cell>
          <cell r="I93">
            <v>2.3966435438255783E-5</v>
          </cell>
          <cell r="J93">
            <v>0</v>
          </cell>
          <cell r="K93">
            <v>0</v>
          </cell>
          <cell r="L93">
            <v>7.8206579149021061E-6</v>
          </cell>
          <cell r="M93">
            <v>5.9179094344226066E-6</v>
          </cell>
        </row>
        <row r="94">
          <cell r="B94">
            <v>1.8362807430573322</v>
          </cell>
          <cell r="C94">
            <v>1.657243585637397</v>
          </cell>
          <cell r="D94">
            <v>3.5385151500244838</v>
          </cell>
          <cell r="E94">
            <v>4.8924954544924679</v>
          </cell>
          <cell r="F94">
            <v>5.4743264525830897</v>
          </cell>
          <cell r="G94">
            <v>4.2359311668015049</v>
          </cell>
          <cell r="H94">
            <v>3.2776810821620339</v>
          </cell>
          <cell r="I94">
            <v>2.5362097231968299</v>
          </cell>
          <cell r="J94">
            <v>1.9624686158560205</v>
          </cell>
          <cell r="K94">
            <v>1.5185224824577404</v>
          </cell>
          <cell r="L94">
            <v>1.1750035363511937</v>
          </cell>
          <cell r="M94">
            <v>1.701227625917699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2.2045783494237154E-5</v>
          </cell>
          <cell r="F95">
            <v>4.4721246296242164E-5</v>
          </cell>
          <cell r="G95">
            <v>4.51299828548662E-5</v>
          </cell>
          <cell r="H95">
            <v>4.4749009530535589E-5</v>
          </cell>
          <cell r="I95">
            <v>4.8100069295252388E-5</v>
          </cell>
          <cell r="J95">
            <v>4.7845526394006211E-5</v>
          </cell>
          <cell r="K95">
            <v>5.4811370609795851E-5</v>
          </cell>
          <cell r="L95">
            <v>5.9538510858185966E-5</v>
          </cell>
          <cell r="M95">
            <v>1.1480208124773979E-4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9.9067327426953245E-5</v>
          </cell>
          <cell r="H96">
            <v>9.9111167284589806E-5</v>
          </cell>
          <cell r="I96">
            <v>9.9502302203806654E-5</v>
          </cell>
          <cell r="J96">
            <v>9.983173963141437E-5</v>
          </cell>
          <cell r="K96">
            <v>1.1055773114513131E-4</v>
          </cell>
          <cell r="L96">
            <v>1.1700622283532118E-4</v>
          </cell>
          <cell r="M96">
            <v>2.0219955242096313E-4</v>
          </cell>
        </row>
        <row r="97">
          <cell r="B97">
            <v>0</v>
          </cell>
          <cell r="C97">
            <v>1.128613198621262</v>
          </cell>
          <cell r="D97">
            <v>1.1628113375158922</v>
          </cell>
          <cell r="E97">
            <v>1.2221264369914491</v>
          </cell>
          <cell r="F97">
            <v>1.2844673018081216</v>
          </cell>
          <cell r="G97">
            <v>1.3499880250556564</v>
          </cell>
          <cell r="H97">
            <v>1.418850844245541</v>
          </cell>
          <cell r="I97">
            <v>1.4912637421226298</v>
          </cell>
          <cell r="J97">
            <v>1.5673466729329348</v>
          </cell>
          <cell r="K97">
            <v>4.1510336641957917</v>
          </cell>
          <cell r="L97">
            <v>4.3861301615220212</v>
          </cell>
          <cell r="M97">
            <v>5.2891636192478666</v>
          </cell>
        </row>
      </sheetData>
      <sheetData sheetId="60">
        <row r="14">
          <cell r="B14">
            <v>3.0935587219222112</v>
          </cell>
          <cell r="C14">
            <v>3.0935586233070569</v>
          </cell>
          <cell r="D14">
            <v>2.8465039968399619</v>
          </cell>
          <cell r="E14">
            <v>2.7577517496332886</v>
          </cell>
          <cell r="F14">
            <v>2.3547958307580306</v>
          </cell>
          <cell r="G14">
            <v>1.3535347566210367</v>
          </cell>
          <cell r="H14">
            <v>1.1208858738343725</v>
          </cell>
          <cell r="I14">
            <v>1.8398840691994398</v>
          </cell>
          <cell r="J14">
            <v>1.8080792676726278</v>
          </cell>
          <cell r="K14">
            <v>1.7198105184136021</v>
          </cell>
          <cell r="L14">
            <v>1.7216025586119768</v>
          </cell>
          <cell r="M14">
            <v>1.7216056863524929</v>
          </cell>
        </row>
        <row r="15">
          <cell r="B15">
            <v>7.3394300010600002</v>
          </cell>
          <cell r="C15">
            <v>7.3399657697295639</v>
          </cell>
          <cell r="D15">
            <v>7.3415216966949934</v>
          </cell>
          <cell r="E15">
            <v>7.4149014065464378</v>
          </cell>
          <cell r="F15">
            <v>7.4155153719546307</v>
          </cell>
          <cell r="G15">
            <v>7.4160015063368538</v>
          </cell>
          <cell r="H15">
            <v>7.640185262840113</v>
          </cell>
          <cell r="I15">
            <v>7.6884403296172197</v>
          </cell>
          <cell r="J15">
            <v>7.6884404363373049</v>
          </cell>
          <cell r="K15">
            <v>7.6884409845445942</v>
          </cell>
          <cell r="L15">
            <v>7.6884414147372979</v>
          </cell>
          <cell r="M15">
            <v>7.6884425411394437</v>
          </cell>
        </row>
        <row r="16">
          <cell r="B16">
            <v>4.7247299999999992</v>
          </cell>
          <cell r="C16">
            <v>4.8071793223585901</v>
          </cell>
          <cell r="D16">
            <v>4.858410063111914</v>
          </cell>
          <cell r="E16">
            <v>5.0646491562832976</v>
          </cell>
          <cell r="F16">
            <v>5.1527567666639342</v>
          </cell>
          <cell r="G16">
            <v>5.1527568755151876</v>
          </cell>
          <cell r="H16">
            <v>5.1757878988424446</v>
          </cell>
          <cell r="I16">
            <v>5.2999025482667488</v>
          </cell>
          <cell r="J16">
            <v>5.2999027999284483</v>
          </cell>
          <cell r="K16">
            <v>5.2999077567451414</v>
          </cell>
          <cell r="L16">
            <v>5.2999095918403825</v>
          </cell>
          <cell r="M16">
            <v>5.3000602005736059</v>
          </cell>
        </row>
        <row r="17">
          <cell r="B17">
            <v>3.3394499999999998</v>
          </cell>
          <cell r="C17">
            <v>3.9710903443572212</v>
          </cell>
          <cell r="D17">
            <v>4.3595113982361715</v>
          </cell>
          <cell r="E17">
            <v>4.3595113982361715</v>
          </cell>
          <cell r="F17">
            <v>4.3595122042762116</v>
          </cell>
          <cell r="G17">
            <v>4.3595124297852212</v>
          </cell>
          <cell r="H17">
            <v>4.3595167027876904</v>
          </cell>
          <cell r="I17">
            <v>4.3595388843089884</v>
          </cell>
          <cell r="J17">
            <v>4.3595389928812853</v>
          </cell>
          <cell r="K17">
            <v>4.3595624074378243</v>
          </cell>
          <cell r="L17">
            <v>4.3595626970179344</v>
          </cell>
          <cell r="M17">
            <v>4.3596759217843504</v>
          </cell>
        </row>
        <row r="18">
          <cell r="B18">
            <v>1.9298050764015001E-2</v>
          </cell>
          <cell r="C18">
            <v>1.9276538397127188E-2</v>
          </cell>
          <cell r="D18">
            <v>2.5910987865709598E-2</v>
          </cell>
          <cell r="E18">
            <v>6.2408212674037185E-2</v>
          </cell>
          <cell r="F18">
            <v>6.5782743024626847E-2</v>
          </cell>
          <cell r="G18">
            <v>7.7442343658168794E-2</v>
          </cell>
          <cell r="H18">
            <v>7.1684363781179608E-2</v>
          </cell>
          <cell r="I18">
            <v>5.5718730154611408E-2</v>
          </cell>
          <cell r="J18">
            <v>1.4732983820895867E-2</v>
          </cell>
          <cell r="K18">
            <v>1.1673315873719947E-2</v>
          </cell>
          <cell r="L18">
            <v>5.86600329218158E-4</v>
          </cell>
          <cell r="M18">
            <v>9.9259265290300882E-4</v>
          </cell>
        </row>
        <row r="19">
          <cell r="B19">
            <v>0.30394737296416913</v>
          </cell>
          <cell r="C19">
            <v>0.30394702871927515</v>
          </cell>
          <cell r="D19">
            <v>0.3039470449745319</v>
          </cell>
          <cell r="E19">
            <v>0.27599230017633253</v>
          </cell>
          <cell r="F19">
            <v>0.32836233395357717</v>
          </cell>
          <cell r="G19">
            <v>0.30441128078872076</v>
          </cell>
          <cell r="H19">
            <v>0.23307081413398603</v>
          </cell>
          <cell r="I19">
            <v>0.2122099911682423</v>
          </cell>
          <cell r="J19">
            <v>0.19271406955034978</v>
          </cell>
          <cell r="K19">
            <v>0.18462906580857064</v>
          </cell>
          <cell r="L19">
            <v>0.1912680780146134</v>
          </cell>
          <cell r="M19">
            <v>0.1837857609882767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5.3780162077327803E-2</v>
          </cell>
          <cell r="H20">
            <v>0.18264024276190963</v>
          </cell>
          <cell r="I20">
            <v>0.18264036351615118</v>
          </cell>
          <cell r="J20">
            <v>0.18264022725790005</v>
          </cell>
          <cell r="K20">
            <v>0.18263993538514348</v>
          </cell>
          <cell r="L20">
            <v>0.17422060651909876</v>
          </cell>
          <cell r="M20">
            <v>0.16579085451092346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1.97345699155086E-6</v>
          </cell>
          <cell r="H21">
            <v>2.4212786910856502E-6</v>
          </cell>
          <cell r="I21">
            <v>5.1122042404251395E-6</v>
          </cell>
          <cell r="J21">
            <v>9.3086347553737508E-5</v>
          </cell>
          <cell r="K21">
            <v>1.2962243741898756E-4</v>
          </cell>
          <cell r="L21">
            <v>1.6565435776182157E-4</v>
          </cell>
          <cell r="M21">
            <v>2.0342301028660864E-4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5.6894528747863203E-5</v>
          </cell>
          <cell r="G22">
            <v>2.4724023873182611E-4</v>
          </cell>
          <cell r="H22">
            <v>5.870499878261866E-4</v>
          </cell>
          <cell r="I22">
            <v>9.3356438683027268E-4</v>
          </cell>
          <cell r="J22">
            <v>2.440310674331329E-2</v>
          </cell>
          <cell r="K22">
            <v>2.4408754408987963E-2</v>
          </cell>
          <cell r="L22">
            <v>3.1789873190377058E-2</v>
          </cell>
          <cell r="M22">
            <v>3.9640905435550919E-2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1.8207257240023401E-6</v>
          </cell>
          <cell r="I23">
            <v>3.78144819317345E-6</v>
          </cell>
          <cell r="J23">
            <v>5.3113418982387341E-2</v>
          </cell>
          <cell r="K23">
            <v>9.6536108969591847E-2</v>
          </cell>
          <cell r="L23">
            <v>9.6546973954183365E-2</v>
          </cell>
          <cell r="M23">
            <v>9.6547897867442126E-2</v>
          </cell>
        </row>
        <row r="24">
          <cell r="B24">
            <v>4.4264112234272998E-2</v>
          </cell>
          <cell r="C24">
            <v>3.3321865843330412E-5</v>
          </cell>
          <cell r="D24">
            <v>3.3321789254026069E-5</v>
          </cell>
          <cell r="E24">
            <v>-4.8280553464896681E-8</v>
          </cell>
          <cell r="F24">
            <v>-4.1623004013932596E-8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1.2249287382144002E-2</v>
          </cell>
          <cell r="C25">
            <v>1.9317673901723953E-5</v>
          </cell>
          <cell r="D25">
            <v>1.2893728496900306E-2</v>
          </cell>
          <cell r="E25">
            <v>1.27981257475848E-2</v>
          </cell>
          <cell r="F25">
            <v>1.2834974372951832E-2</v>
          </cell>
          <cell r="G25">
            <v>4.8217234941918062E-2</v>
          </cell>
          <cell r="H25">
            <v>3.5419031934632729E-2</v>
          </cell>
          <cell r="I25">
            <v>3.5417935505658027E-2</v>
          </cell>
          <cell r="J25">
            <v>5.6778808992497147E-2</v>
          </cell>
          <cell r="K25">
            <v>5.7294137329322439E-2</v>
          </cell>
          <cell r="L25">
            <v>6.2270273830896658E-2</v>
          </cell>
          <cell r="M25">
            <v>6.1428527498466959E-2</v>
          </cell>
        </row>
        <row r="26">
          <cell r="B26">
            <v>7.8399999999999997E-2</v>
          </cell>
          <cell r="C26">
            <v>7.1414229750059996E-2</v>
          </cell>
          <cell r="D26">
            <v>7.0489830001904383E-2</v>
          </cell>
          <cell r="E26">
            <v>7.0489706295149515E-2</v>
          </cell>
          <cell r="F26">
            <v>6.992595125478103E-2</v>
          </cell>
          <cell r="G26">
            <v>6.5235314378838796E-2</v>
          </cell>
          <cell r="H26">
            <v>5.9315782588342893E-2</v>
          </cell>
          <cell r="I26">
            <v>3.9449473741553637E-2</v>
          </cell>
          <cell r="J26">
            <v>4.4731235057150466E-2</v>
          </cell>
          <cell r="K26">
            <v>4.5398206202738191E-2</v>
          </cell>
          <cell r="L26">
            <v>3.8544232650078995E-2</v>
          </cell>
          <cell r="M26">
            <v>3.9647842351610341E-2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1.96946011567278E-2</v>
          </cell>
          <cell r="H27">
            <v>3.9759275464822184E-2</v>
          </cell>
          <cell r="I27">
            <v>4.2839328973289535E-2</v>
          </cell>
          <cell r="J27">
            <v>4.7728445229414322E-2</v>
          </cell>
          <cell r="K27">
            <v>5.2597230742525626E-2</v>
          </cell>
          <cell r="L27">
            <v>5.6254878392854174E-2</v>
          </cell>
          <cell r="M27">
            <v>5.3852903852198049E-2</v>
          </cell>
        </row>
        <row r="28">
          <cell r="B28">
            <v>1.2245208830797497E-3</v>
          </cell>
          <cell r="C28">
            <v>2.1020626900916314E-4</v>
          </cell>
          <cell r="D28">
            <v>1.9724494729148404E-4</v>
          </cell>
          <cell r="E28">
            <v>1.6928494016414317E-4</v>
          </cell>
          <cell r="F28">
            <v>1.6248101772592654E-4</v>
          </cell>
          <cell r="G28">
            <v>7.2121107903054624E-5</v>
          </cell>
          <cell r="H28">
            <v>4.5243060526658806E-5</v>
          </cell>
          <cell r="I28">
            <v>4.7399791997613825E-5</v>
          </cell>
          <cell r="J28">
            <v>4.7195224572164079E-5</v>
          </cell>
          <cell r="K28">
            <v>6.7569284701420347E-5</v>
          </cell>
          <cell r="L28">
            <v>5.4137335092744582E-5</v>
          </cell>
          <cell r="M28">
            <v>1.1099204737359661E-4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1.549494684297E-2</v>
          </cell>
          <cell r="H30">
            <v>1.6962045216185051E-2</v>
          </cell>
          <cell r="I30">
            <v>1.6962854146368847E-2</v>
          </cell>
          <cell r="J30">
            <v>5.1411522305924814E-2</v>
          </cell>
          <cell r="K30">
            <v>6.5956587125301475E-2</v>
          </cell>
          <cell r="L30">
            <v>7.626486145706278E-2</v>
          </cell>
          <cell r="M30">
            <v>7.9300179271282328E-2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6.5844951043164704E-6</v>
          </cell>
          <cell r="H31">
            <v>4.0166349799215821E-3</v>
          </cell>
          <cell r="I31">
            <v>8.3237735707164945E-3</v>
          </cell>
          <cell r="J31">
            <v>2.4332915317536796E-2</v>
          </cell>
          <cell r="K31">
            <v>2.4552350725788773E-2</v>
          </cell>
          <cell r="L31">
            <v>2.6693841419980918E-2</v>
          </cell>
          <cell r="M31">
            <v>2.6308335334970762E-2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1.10625335858557E-4</v>
          </cell>
          <cell r="I32">
            <v>1.1074291370850144E-4</v>
          </cell>
          <cell r="J32">
            <v>1.1082535039629501E-4</v>
          </cell>
          <cell r="K32">
            <v>1.1098924665225173E-4</v>
          </cell>
          <cell r="L32">
            <v>1.2460020002638754E-4</v>
          </cell>
          <cell r="M32">
            <v>1.9026686432229047E-4</v>
          </cell>
        </row>
        <row r="33">
          <cell r="B33">
            <v>8.7120000000000003E-2</v>
          </cell>
          <cell r="C33">
            <v>9.0660002382473515E-2</v>
          </cell>
          <cell r="D33">
            <v>8.3655919876402501E-2</v>
          </cell>
          <cell r="E33">
            <v>0.13119432147733678</v>
          </cell>
          <cell r="F33">
            <v>0.13262951912997278</v>
          </cell>
          <cell r="G33">
            <v>0.13262963089870825</v>
          </cell>
          <cell r="H33">
            <v>0.14616646104375899</v>
          </cell>
          <cell r="I33">
            <v>0.14616662722270099</v>
          </cell>
          <cell r="J33">
            <v>0.14616683169783601</v>
          </cell>
          <cell r="K33">
            <v>0.14616711396975199</v>
          </cell>
          <cell r="L33">
            <v>0.14616744890528</v>
          </cell>
          <cell r="M33">
            <v>0.146169102203274</v>
          </cell>
        </row>
        <row r="34">
          <cell r="B34">
            <v>0</v>
          </cell>
          <cell r="C34">
            <v>0</v>
          </cell>
          <cell r="D34">
            <v>3.8326158981507902E-5</v>
          </cell>
          <cell r="E34">
            <v>4.9539255246516672E-2</v>
          </cell>
          <cell r="F34">
            <v>0.4236781018470438</v>
          </cell>
          <cell r="G34">
            <v>5.5383376422539028</v>
          </cell>
          <cell r="H34">
            <v>6.7014432342428893</v>
          </cell>
          <cell r="I34">
            <v>8.1259322673707395</v>
          </cell>
          <cell r="J34">
            <v>7.8872988576491103</v>
          </cell>
          <cell r="K34">
            <v>7.5317703721836695</v>
          </cell>
          <cell r="L34">
            <v>5.7320474837124946</v>
          </cell>
          <cell r="M34">
            <v>4.7325772850153633</v>
          </cell>
        </row>
        <row r="35">
          <cell r="B35">
            <v>1.1186210000000001</v>
          </cell>
          <cell r="C35">
            <v>1.65292701458705</v>
          </cell>
          <cell r="D35">
            <v>3.5611840105931503</v>
          </cell>
          <cell r="E35">
            <v>3.4922682327799803</v>
          </cell>
          <cell r="F35">
            <v>4.8944825195341597</v>
          </cell>
          <cell r="G35">
            <v>5.1441507074168911</v>
          </cell>
          <cell r="H35">
            <v>5.4065541469189302</v>
          </cell>
          <cell r="I35">
            <v>5.6823428070772701</v>
          </cell>
          <cell r="J35">
            <v>5.9722015833082596</v>
          </cell>
          <cell r="K35">
            <v>6.2768449282509202</v>
          </cell>
          <cell r="L35">
            <v>6.5970275798942897</v>
          </cell>
          <cell r="M35">
            <v>6.9335426032464103</v>
          </cell>
        </row>
        <row r="36">
          <cell r="B36">
            <v>0.67885700000000004</v>
          </cell>
          <cell r="C36">
            <v>1.1559012854372179</v>
          </cell>
          <cell r="D36">
            <v>2.1276757469931313</v>
          </cell>
          <cell r="E36">
            <v>4.6800002737768835</v>
          </cell>
          <cell r="F36">
            <v>5.6484240790516562</v>
          </cell>
          <cell r="G36">
            <v>5.9365518434568214</v>
          </cell>
          <cell r="H36">
            <v>6.2393762657428198</v>
          </cell>
          <cell r="I36">
            <v>6.5576492458615121</v>
          </cell>
          <cell r="J36">
            <v>6.892155393320917</v>
          </cell>
          <cell r="K36">
            <v>7.2437247337863653</v>
          </cell>
          <cell r="L36">
            <v>7.613228069214605</v>
          </cell>
          <cell r="M36">
            <v>8.0015832785507239</v>
          </cell>
        </row>
        <row r="37">
          <cell r="B37">
            <v>0.27424799999999999</v>
          </cell>
          <cell r="C37">
            <v>0.43894679456526642</v>
          </cell>
          <cell r="D37">
            <v>1.734979583924908</v>
          </cell>
          <cell r="E37">
            <v>3.3300003003947318</v>
          </cell>
          <cell r="F37">
            <v>8.8564087439392409</v>
          </cell>
          <cell r="G37">
            <v>9.308175943933934</v>
          </cell>
          <cell r="H37">
            <v>9.7831329010156516</v>
          </cell>
          <cell r="I37">
            <v>10.282171670690051</v>
          </cell>
          <cell r="J37">
            <v>10.80666585726912</v>
          </cell>
          <cell r="K37">
            <v>11.35791455809839</v>
          </cell>
          <cell r="L37">
            <v>11.93728280539238</v>
          </cell>
          <cell r="M37">
            <v>12.546205727504731</v>
          </cell>
        </row>
        <row r="38">
          <cell r="B38">
            <v>0.90292899999999998</v>
          </cell>
          <cell r="C38">
            <v>1.12310126156801</v>
          </cell>
          <cell r="D38">
            <v>1.175229426038285</v>
          </cell>
          <cell r="E38">
            <v>1.0906597129923981</v>
          </cell>
          <cell r="F38">
            <v>1.146330549985044</v>
          </cell>
          <cell r="G38">
            <v>6.8592840739720318</v>
          </cell>
          <cell r="H38">
            <v>7.2091765793288998</v>
          </cell>
          <cell r="I38">
            <v>7.5769171322019204</v>
          </cell>
          <cell r="J38">
            <v>7.96342015058275</v>
          </cell>
          <cell r="K38">
            <v>8.3696346864938107</v>
          </cell>
          <cell r="L38">
            <v>8.7965702774926893</v>
          </cell>
          <cell r="M38">
            <v>9.2452841300028101</v>
          </cell>
        </row>
        <row r="39">
          <cell r="B39">
            <v>2.4994859763589207E-2</v>
          </cell>
          <cell r="C39">
            <v>1.8486214412142342E-2</v>
          </cell>
          <cell r="D39">
            <v>1.1771193416316002E-2</v>
          </cell>
          <cell r="E39">
            <v>3.7608949464610901E-2</v>
          </cell>
          <cell r="F39">
            <v>5.2150447579345727E-2</v>
          </cell>
          <cell r="G39">
            <v>5.2150562107341959E-2</v>
          </cell>
          <cell r="H39">
            <v>4.1358082393684423E-2</v>
          </cell>
          <cell r="I39">
            <v>1.2361446063424411E-2</v>
          </cell>
          <cell r="J39">
            <v>6.7010782241271286E-2</v>
          </cell>
          <cell r="K39">
            <v>6.5211475770977467E-2</v>
          </cell>
          <cell r="L39">
            <v>7.09855893826071E-2</v>
          </cell>
          <cell r="M39">
            <v>7.0987828030959058E-2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8.0836414148101294E-5</v>
          </cell>
          <cell r="H40">
            <v>1.0949560765336298E-4</v>
          </cell>
          <cell r="I40">
            <v>7.1509680328294464E-3</v>
          </cell>
          <cell r="J40">
            <v>1.7492703350614671E-2</v>
          </cell>
          <cell r="K40">
            <v>1.9140529208042944E-2</v>
          </cell>
          <cell r="L40">
            <v>2.3707009212940108E-2</v>
          </cell>
          <cell r="M40">
            <v>3.0010435613913991E-2</v>
          </cell>
        </row>
        <row r="41">
          <cell r="B41">
            <v>8.3052586607187482E-3</v>
          </cell>
          <cell r="C41">
            <v>1.7891465506416408E-2</v>
          </cell>
          <cell r="D41">
            <v>1.7891336981307109E-2</v>
          </cell>
          <cell r="E41">
            <v>1.7891269665804659E-2</v>
          </cell>
          <cell r="F41">
            <v>8.6964413797950262E-3</v>
          </cell>
          <cell r="G41">
            <v>0</v>
          </cell>
          <cell r="H41">
            <v>0</v>
          </cell>
          <cell r="I41">
            <v>0</v>
          </cell>
          <cell r="J41">
            <v>6.3839412112054101E-5</v>
          </cell>
          <cell r="K41">
            <v>9.901577733768287E-5</v>
          </cell>
          <cell r="L41">
            <v>3.3076347413472083E-4</v>
          </cell>
          <cell r="M41">
            <v>4.066020124409885E-4</v>
          </cell>
        </row>
        <row r="42">
          <cell r="B42">
            <v>6.38685187631295E-3</v>
          </cell>
          <cell r="C42">
            <v>1.8511131813878968E-2</v>
          </cell>
          <cell r="D42">
            <v>4.2184484217005845E-2</v>
          </cell>
          <cell r="E42">
            <v>5.2333904518723016E-2</v>
          </cell>
          <cell r="F42">
            <v>8.0701979611225327E-2</v>
          </cell>
          <cell r="G42">
            <v>6.2337659639564058E-2</v>
          </cell>
          <cell r="H42">
            <v>6.4414395349691747E-2</v>
          </cell>
          <cell r="I42">
            <v>2.6186066064693859E-2</v>
          </cell>
          <cell r="J42">
            <v>3.0973430059350049E-4</v>
          </cell>
          <cell r="K42">
            <v>3.0440805026864553E-5</v>
          </cell>
          <cell r="L42">
            <v>1.9803850391857145E-5</v>
          </cell>
          <cell r="M42">
            <v>3.0383413657408467E-5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7.3737203121159001E-2</v>
          </cell>
          <cell r="H43">
            <v>0.14004003912860999</v>
          </cell>
          <cell r="I43">
            <v>0.195131540241086</v>
          </cell>
          <cell r="J43">
            <v>0.18452169241303201</v>
          </cell>
          <cell r="K43">
            <v>0.184156231057612</v>
          </cell>
          <cell r="L43">
            <v>0.183277134618645</v>
          </cell>
          <cell r="M43">
            <v>0.18097414080125501</v>
          </cell>
        </row>
        <row r="44">
          <cell r="B44">
            <v>4.9333669648528124E-2</v>
          </cell>
          <cell r="C44">
            <v>1.3698590619947465E-2</v>
          </cell>
          <cell r="D44">
            <v>1.3698849116803823E-2</v>
          </cell>
          <cell r="E44">
            <v>1.3545721611887739E-2</v>
          </cell>
          <cell r="F44">
            <v>1.3392927965224451E-2</v>
          </cell>
          <cell r="G44">
            <v>1.2589335305240305E-2</v>
          </cell>
          <cell r="H44">
            <v>2.8975579552600883E-5</v>
          </cell>
          <cell r="I44">
            <v>2.7649078392010147E-5</v>
          </cell>
          <cell r="J44">
            <v>2.2733235938089853E-5</v>
          </cell>
          <cell r="K44">
            <v>2.2664406964710559E-5</v>
          </cell>
          <cell r="L44">
            <v>1.1521557250851054E-5</v>
          </cell>
          <cell r="M44">
            <v>1.5378661925866577E-5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1.56149003623603E-3</v>
          </cell>
          <cell r="H45">
            <v>2.9451539786159789E-2</v>
          </cell>
          <cell r="I45">
            <v>5.8481255473133098E-2</v>
          </cell>
          <cell r="J45">
            <v>5.848118365650376E-2</v>
          </cell>
          <cell r="K45">
            <v>5.8480801523951589E-2</v>
          </cell>
          <cell r="L45">
            <v>5.8236374499837026E-2</v>
          </cell>
          <cell r="M45">
            <v>5.6919635708069564E-2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3.86400175554618E-2</v>
          </cell>
          <cell r="G46">
            <v>3.8640068260323783E-2</v>
          </cell>
          <cell r="H46">
            <v>3.864030938245671E-2</v>
          </cell>
          <cell r="I46">
            <v>3.7694624322089969E-2</v>
          </cell>
          <cell r="J46">
            <v>5.1247530761196487E-2</v>
          </cell>
          <cell r="K46">
            <v>5.6551936637527493E-2</v>
          </cell>
          <cell r="L46">
            <v>0.10126595196042283</v>
          </cell>
          <cell r="M46">
            <v>0.10210527018703529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4.19008582690902E-5</v>
          </cell>
          <cell r="G47">
            <v>7.5974521160965079E-5</v>
          </cell>
          <cell r="H47">
            <v>7.6360530432672429E-5</v>
          </cell>
          <cell r="I47">
            <v>7.8039725419490715E-5</v>
          </cell>
          <cell r="J47">
            <v>5.0207855633914411E-5</v>
          </cell>
          <cell r="K47">
            <v>9.3532603160607246E-5</v>
          </cell>
          <cell r="L47">
            <v>6.4344261995428708E-5</v>
          </cell>
          <cell r="M47">
            <v>8.2692476113844043E-5</v>
          </cell>
        </row>
        <row r="48">
          <cell r="B48">
            <v>3.9051378836847538E-3</v>
          </cell>
          <cell r="C48">
            <v>1.8072929301328007E-3</v>
          </cell>
          <cell r="D48">
            <v>1.1631326196575318E-3</v>
          </cell>
          <cell r="E48">
            <v>8.0264182456574651E-4</v>
          </cell>
          <cell r="F48">
            <v>4.606209687024103E-4</v>
          </cell>
          <cell r="G48">
            <v>1.9008094348133467E-4</v>
          </cell>
          <cell r="H48">
            <v>0</v>
          </cell>
          <cell r="I48">
            <v>0</v>
          </cell>
          <cell r="J48">
            <v>7.7792379541979906E-5</v>
          </cell>
          <cell r="K48">
            <v>1.7883745652890419E-4</v>
          </cell>
          <cell r="L48">
            <v>5.4554669435186143E-4</v>
          </cell>
          <cell r="M48">
            <v>5.8152124979407127E-4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2.8392312821931602E-5</v>
          </cell>
          <cell r="K49">
            <v>5.7264477820919969E-5</v>
          </cell>
          <cell r="L49">
            <v>5.7502122210237914E-5</v>
          </cell>
          <cell r="M49">
            <v>9.6253392892871423E-5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2.1888317497713451E-5</v>
          </cell>
          <cell r="F50">
            <v>3.2813014197832301E-5</v>
          </cell>
          <cell r="G50">
            <v>1.0269275788629062E-4</v>
          </cell>
          <cell r="H50">
            <v>2.1600774607356951E-4</v>
          </cell>
          <cell r="I50">
            <v>2.6509521783794649E-4</v>
          </cell>
          <cell r="J50">
            <v>1.8521912749410951E-4</v>
          </cell>
          <cell r="K50">
            <v>1.0464645024652988E-4</v>
          </cell>
          <cell r="L50">
            <v>8.3721748997778452E-5</v>
          </cell>
          <cell r="M50">
            <v>1.2573072286657002E-4</v>
          </cell>
        </row>
        <row r="51">
          <cell r="B51">
            <v>8.4184965431482513E-3</v>
          </cell>
          <cell r="C51">
            <v>1.0750619009281766E-2</v>
          </cell>
          <cell r="D51">
            <v>1.0750428805353004E-2</v>
          </cell>
          <cell r="E51">
            <v>1.0750169295286651E-2</v>
          </cell>
          <cell r="F51">
            <v>1.0705391312078068E-2</v>
          </cell>
          <cell r="G51">
            <v>4.9025164435829334E-3</v>
          </cell>
          <cell r="H51">
            <v>0</v>
          </cell>
          <cell r="I51">
            <v>0</v>
          </cell>
          <cell r="J51">
            <v>9.02687194674119E-5</v>
          </cell>
          <cell r="K51">
            <v>5.3315588430433236E-3</v>
          </cell>
          <cell r="L51">
            <v>7.0119560966015798E-3</v>
          </cell>
          <cell r="M51">
            <v>1.0268888045450456E-2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7.4678402434945698E-5</v>
          </cell>
          <cell r="K52">
            <v>1.7273564688111972E-4</v>
          </cell>
          <cell r="L52">
            <v>1.7321264116917738E-4</v>
          </cell>
          <cell r="M52">
            <v>3.0864951379110225E-4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3.1963698586104097E-5</v>
          </cell>
          <cell r="F53">
            <v>6.0326030146034409E-5</v>
          </cell>
          <cell r="G53">
            <v>4.5055917517872086E-3</v>
          </cell>
          <cell r="H53">
            <v>8.210539599782846E-3</v>
          </cell>
          <cell r="I53">
            <v>8.2548410392870534E-3</v>
          </cell>
          <cell r="J53">
            <v>8.148114989174414E-3</v>
          </cell>
          <cell r="K53">
            <v>4.2343859444508997E-3</v>
          </cell>
          <cell r="L53">
            <v>2.8745325806419039E-3</v>
          </cell>
          <cell r="M53">
            <v>3.7325976348491117E-4</v>
          </cell>
        </row>
        <row r="54">
          <cell r="B54">
            <v>7.35127E-2</v>
          </cell>
          <cell r="C54">
            <v>8.4796811810338213E-2</v>
          </cell>
          <cell r="D54">
            <v>0.11474066101205717</v>
          </cell>
          <cell r="E54">
            <v>0.11865698114316248</v>
          </cell>
          <cell r="F54">
            <v>0.12263996136827146</v>
          </cell>
          <cell r="G54">
            <v>0.12263993725876582</v>
          </cell>
          <cell r="H54">
            <v>0.1226402157251191</v>
          </cell>
          <cell r="I54">
            <v>0.12419659108735955</v>
          </cell>
          <cell r="J54">
            <v>0.12419851407927966</v>
          </cell>
          <cell r="K54">
            <v>0.1243434830901126</v>
          </cell>
          <cell r="L54">
            <v>0.13047613566657695</v>
          </cell>
          <cell r="M54">
            <v>0.13047648951163357</v>
          </cell>
        </row>
        <row r="55">
          <cell r="B55">
            <v>6.5199968025916391E-2</v>
          </cell>
          <cell r="C55">
            <v>4.7884064617787256E-2</v>
          </cell>
          <cell r="D55">
            <v>3.9977499293311458E-2</v>
          </cell>
          <cell r="E55">
            <v>3.8213455367314943E-2</v>
          </cell>
          <cell r="F55">
            <v>2.9227960012366463E-2</v>
          </cell>
          <cell r="G55">
            <v>1.6708442549381326E-2</v>
          </cell>
          <cell r="H55">
            <v>0</v>
          </cell>
          <cell r="I55">
            <v>0</v>
          </cell>
          <cell r="J55">
            <v>8.43256304823496E-5</v>
          </cell>
          <cell r="K55">
            <v>1.4487227384588468E-4</v>
          </cell>
          <cell r="L55">
            <v>1.4550473046378044E-4</v>
          </cell>
          <cell r="M55">
            <v>2.2280772183837049E-4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3.2436307245344102E-5</v>
          </cell>
          <cell r="F56">
            <v>3.2553285109235156E-5</v>
          </cell>
          <cell r="G56">
            <v>6.2683118289871058E-5</v>
          </cell>
          <cell r="H56">
            <v>8.7658574739728418E-5</v>
          </cell>
          <cell r="I56">
            <v>1.9501714072706834E-4</v>
          </cell>
          <cell r="J56">
            <v>1.5736638050299013E-4</v>
          </cell>
          <cell r="K56">
            <v>1.0780244281212716E-4</v>
          </cell>
          <cell r="L56">
            <v>6.5805437811828116E-5</v>
          </cell>
          <cell r="M56">
            <v>1.2107905210145891E-4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3.2139177019359103E-5</v>
          </cell>
          <cell r="F57">
            <v>1.1109416130358901E-4</v>
          </cell>
          <cell r="G57">
            <v>1.167680932769164E-4</v>
          </cell>
          <cell r="H57">
            <v>9.1470781579867453E-5</v>
          </cell>
          <cell r="I57">
            <v>1.5748185319806383E-4</v>
          </cell>
          <cell r="J57">
            <v>3.3842144807506961E-4</v>
          </cell>
          <cell r="K57">
            <v>3.3726248666657397E-4</v>
          </cell>
          <cell r="L57">
            <v>1.0609736765704255E-3</v>
          </cell>
          <cell r="M57">
            <v>9.1961337207912446E-4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3.8824659545931202E-5</v>
          </cell>
          <cell r="K58">
            <v>8.014461191147796E-5</v>
          </cell>
          <cell r="L58">
            <v>6.8673573886217476E-5</v>
          </cell>
          <cell r="M58">
            <v>1.4152854318491494E-4</v>
          </cell>
        </row>
        <row r="63">
          <cell r="B63">
            <v>0.1</v>
          </cell>
          <cell r="C63">
            <v>9.9999106674943772E-2</v>
          </cell>
          <cell r="D63">
            <v>9.999909106537487E-2</v>
          </cell>
          <cell r="E63">
            <v>9.999912484033692E-2</v>
          </cell>
          <cell r="F63">
            <v>9.9999316256806803E-2</v>
          </cell>
          <cell r="G63">
            <v>9.9999400337619754E-2</v>
          </cell>
          <cell r="H63">
            <v>9.9999396340606464E-2</v>
          </cell>
          <cell r="I63">
            <v>9.9999246883550691E-2</v>
          </cell>
          <cell r="J63">
            <v>9.9999130535390848E-2</v>
          </cell>
          <cell r="K63">
            <v>9.9998975502849877E-2</v>
          </cell>
          <cell r="L63">
            <v>9.9998929626051919E-2</v>
          </cell>
          <cell r="M63">
            <v>9.9998999392918675E-2</v>
          </cell>
        </row>
        <row r="64">
          <cell r="B64">
            <v>1.5952570215154301E-4</v>
          </cell>
          <cell r="C64">
            <v>1.5972105128436696E-4</v>
          </cell>
          <cell r="D64">
            <v>1.6036150427836877E-4</v>
          </cell>
          <cell r="E64">
            <v>1.6064343323203675E-4</v>
          </cell>
          <cell r="F64">
            <v>0.3836343311986628</v>
          </cell>
          <cell r="G64">
            <v>0.38663961401290725</v>
          </cell>
          <cell r="H64">
            <v>0.3866448953638465</v>
          </cell>
          <cell r="I64">
            <v>0.38664700624707932</v>
          </cell>
          <cell r="J64">
            <v>0.38664811137508959</v>
          </cell>
          <cell r="K64">
            <v>0.38665301477679848</v>
          </cell>
          <cell r="L64">
            <v>0.38665632191284355</v>
          </cell>
          <cell r="M64">
            <v>0.38670114020296992</v>
          </cell>
        </row>
        <row r="65">
          <cell r="B65">
            <v>1.17833096281032E-4</v>
          </cell>
          <cell r="C65">
            <v>1.1798123756295196E-4</v>
          </cell>
          <cell r="D65">
            <v>1.1850818009290182E-4</v>
          </cell>
          <cell r="E65">
            <v>1.2105890906507452E-4</v>
          </cell>
          <cell r="F65">
            <v>2.1690495910939873E-3</v>
          </cell>
          <cell r="G65">
            <v>0.62860167799239919</v>
          </cell>
          <cell r="H65">
            <v>0.87858160452188272</v>
          </cell>
          <cell r="I65">
            <v>1.2531363107303555</v>
          </cell>
          <cell r="J65">
            <v>1.1487210577526692</v>
          </cell>
          <cell r="K65">
            <v>1.3624538922469656</v>
          </cell>
          <cell r="L65">
            <v>1.4407957899334389</v>
          </cell>
          <cell r="M65">
            <v>1.2465313726330256</v>
          </cell>
        </row>
        <row r="66">
          <cell r="B66">
            <v>1.1327512073828631E-4</v>
          </cell>
          <cell r="C66">
            <v>1.1339873842566663E-4</v>
          </cell>
          <cell r="D66">
            <v>1.1375316157345747E-4</v>
          </cell>
          <cell r="E66">
            <v>1.9741974423268829E-2</v>
          </cell>
          <cell r="F66">
            <v>6.415008750111155E-2</v>
          </cell>
          <cell r="G66">
            <v>5.0682524390106308E-2</v>
          </cell>
          <cell r="H66">
            <v>2.5189823167670305E-2</v>
          </cell>
          <cell r="I66">
            <v>2.9676253076233297E-2</v>
          </cell>
          <cell r="J66">
            <v>2.9316179910702272E-2</v>
          </cell>
          <cell r="K66">
            <v>6.2093227579423933E-2</v>
          </cell>
          <cell r="L66">
            <v>0.24762202063280231</v>
          </cell>
          <cell r="M66">
            <v>0.23424400269292081</v>
          </cell>
        </row>
        <row r="67">
          <cell r="B67">
            <v>2.279205965716022E-4</v>
          </cell>
          <cell r="C67">
            <v>2.2816924337571546E-4</v>
          </cell>
          <cell r="D67">
            <v>2.2891533437918016E-4</v>
          </cell>
          <cell r="E67">
            <v>2.9718393709405846E-2</v>
          </cell>
          <cell r="F67">
            <v>3.0421418521443318E-2</v>
          </cell>
          <cell r="G67">
            <v>1.3412813148149275E-2</v>
          </cell>
          <cell r="H67">
            <v>4.7970512266029837E-2</v>
          </cell>
          <cell r="I67">
            <v>0.1209576519596848</v>
          </cell>
          <cell r="J67">
            <v>0.12909335751112622</v>
          </cell>
          <cell r="K67">
            <v>0.12198630352941989</v>
          </cell>
          <cell r="L67">
            <v>6.1538765915629026E-2</v>
          </cell>
          <cell r="M67">
            <v>7.4424675756015898E-2</v>
          </cell>
        </row>
        <row r="68">
          <cell r="B68">
            <v>2.2787078470206157E-4</v>
          </cell>
          <cell r="C68">
            <v>2.2811929130046708E-4</v>
          </cell>
          <cell r="D68">
            <v>2.2886544961774736E-4</v>
          </cell>
          <cell r="E68">
            <v>5.4045416758118761E-2</v>
          </cell>
          <cell r="F68">
            <v>6.2751773420392856E-2</v>
          </cell>
          <cell r="G68">
            <v>9.064580239483358E-2</v>
          </cell>
          <cell r="H68">
            <v>0.12811076854149828</v>
          </cell>
          <cell r="I68">
            <v>0.12292296776028722</v>
          </cell>
          <cell r="J68">
            <v>0.12982900718737189</v>
          </cell>
          <cell r="K68">
            <v>0.12435660654604885</v>
          </cell>
          <cell r="L68">
            <v>6.2190192892664059E-2</v>
          </cell>
          <cell r="M68">
            <v>7.499520209952476E-2</v>
          </cell>
        </row>
        <row r="69">
          <cell r="B69">
            <v>1.1375431776403063E-4</v>
          </cell>
          <cell r="C69">
            <v>1.1387792642437047E-4</v>
          </cell>
          <cell r="D69">
            <v>1.1423329773391385E-4</v>
          </cell>
          <cell r="E69">
            <v>3.1868146747939329E-2</v>
          </cell>
          <cell r="F69">
            <v>6.9053715445235642E-2</v>
          </cell>
          <cell r="G69">
            <v>0.15280568944256195</v>
          </cell>
          <cell r="H69">
            <v>0.12966412724006257</v>
          </cell>
          <cell r="I69">
            <v>8.2378657360459712E-2</v>
          </cell>
          <cell r="J69">
            <v>8.5823243883857744E-2</v>
          </cell>
          <cell r="K69">
            <v>8.4737271226229996E-2</v>
          </cell>
          <cell r="L69">
            <v>4.1858084821637241E-2</v>
          </cell>
          <cell r="M69">
            <v>5.0668214484958736E-2</v>
          </cell>
        </row>
      </sheetData>
      <sheetData sheetId="61">
        <row r="14">
          <cell r="B14">
            <v>0</v>
          </cell>
          <cell r="C14">
            <v>1.2329760639292699</v>
          </cell>
          <cell r="D14">
            <v>1.0012611043695301</v>
          </cell>
          <cell r="E14">
            <v>0</v>
          </cell>
          <cell r="F14">
            <v>0</v>
          </cell>
          <cell r="G14">
            <v>0.89999909321113414</v>
          </cell>
          <cell r="H14">
            <v>0.81932625406609516</v>
          </cell>
          <cell r="I14">
            <v>8.5098188752532648E-7</v>
          </cell>
          <cell r="J14">
            <v>4.8432015448696792E-4</v>
          </cell>
          <cell r="K14">
            <v>1.7907650669782907E-3</v>
          </cell>
          <cell r="L14">
            <v>4.4028719118337583E-6</v>
          </cell>
          <cell r="M14">
            <v>0</v>
          </cell>
        </row>
        <row r="15">
          <cell r="B15">
            <v>0</v>
          </cell>
          <cell r="C15">
            <v>5.3576866956395804E-4</v>
          </cell>
          <cell r="D15">
            <v>2.015599439451495E-3</v>
          </cell>
          <cell r="E15">
            <v>7.4019986455484799E-2</v>
          </cell>
          <cell r="F15">
            <v>0.2724386240279616</v>
          </cell>
          <cell r="G15">
            <v>3.228212408610961E-7</v>
          </cell>
          <cell r="H15">
            <v>1.24765569703359E-7</v>
          </cell>
          <cell r="I15">
            <v>4.0346880765592401E-7</v>
          </cell>
          <cell r="J15">
            <v>5.1048905729232984E-7</v>
          </cell>
          <cell r="K15">
            <v>1.113271687588771E-6</v>
          </cell>
          <cell r="L15">
            <v>6.0933351802421505E-8</v>
          </cell>
          <cell r="M15">
            <v>2.5737266198584899E-8</v>
          </cell>
        </row>
        <row r="16">
          <cell r="B16">
            <v>0</v>
          </cell>
          <cell r="C16">
            <v>1.147563541089443E-4</v>
          </cell>
          <cell r="D16">
            <v>0.29044971375682732</v>
          </cell>
          <cell r="E16">
            <v>3.4218498638525845E-4</v>
          </cell>
          <cell r="F16">
            <v>1.6521023078871152E-7</v>
          </cell>
          <cell r="G16">
            <v>2.5607110318678164E-7</v>
          </cell>
          <cell r="H16">
            <v>0.14711406919377087</v>
          </cell>
          <cell r="I16">
            <v>3.1454041452142229E-5</v>
          </cell>
          <cell r="J16">
            <v>3.4727267891855761E-7</v>
          </cell>
          <cell r="K16">
            <v>5.0663638522792905E-6</v>
          </cell>
          <cell r="L16">
            <v>2.2255821071946151E-6</v>
          </cell>
          <cell r="M16">
            <v>1.4996174109059741E-4</v>
          </cell>
        </row>
        <row r="17">
          <cell r="B17">
            <v>0</v>
          </cell>
          <cell r="C17">
            <v>6.1398236171360799E-5</v>
          </cell>
          <cell r="D17">
            <v>7.3450700590165304E-7</v>
          </cell>
          <cell r="E17">
            <v>2.9704204387252299E-7</v>
          </cell>
          <cell r="F17">
            <v>1.9742161949430699E-7</v>
          </cell>
          <cell r="G17">
            <v>2.6257102148097001E-5</v>
          </cell>
          <cell r="H17">
            <v>1.2828359379710699E-7</v>
          </cell>
          <cell r="I17">
            <v>2.3302988407510699E-5</v>
          </cell>
          <cell r="J17">
            <v>3.8143694476893501E-7</v>
          </cell>
          <cell r="K17">
            <v>1.13224766415329E-4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9.739454488811379E-7</v>
          </cell>
          <cell r="D18">
            <v>1.47176734069265E-2</v>
          </cell>
          <cell r="E18">
            <v>4.06903108863199E-2</v>
          </cell>
          <cell r="F18">
            <v>3.3749872096842499E-3</v>
          </cell>
          <cell r="G18">
            <v>1.16602289125618E-2</v>
          </cell>
          <cell r="H18">
            <v>3.0190925764784701E-6</v>
          </cell>
          <cell r="I18">
            <v>1.8079086428675101E-6</v>
          </cell>
          <cell r="J18">
            <v>2.2598444262007501E-6</v>
          </cell>
          <cell r="K18">
            <v>1.30837010824865E-5</v>
          </cell>
          <cell r="L18">
            <v>5.6907890425330905E-4</v>
          </cell>
          <cell r="M18">
            <v>4.0853390013250801E-4</v>
          </cell>
        </row>
        <row r="19">
          <cell r="B19">
            <v>0</v>
          </cell>
          <cell r="C19">
            <v>6.2567283901344198E-8</v>
          </cell>
          <cell r="D19">
            <v>1.6274143799420901E-7</v>
          </cell>
          <cell r="E19">
            <v>5.4969287151532299E-2</v>
          </cell>
          <cell r="F19">
            <v>0.15249257805873101</v>
          </cell>
          <cell r="G19">
            <v>3.1925340688994202E-7</v>
          </cell>
          <cell r="H19">
            <v>8.2077807215543803E-8</v>
          </cell>
          <cell r="I19">
            <v>1.4971111857515299E-7</v>
          </cell>
          <cell r="J19">
            <v>3.9047147358752601E-7</v>
          </cell>
          <cell r="K19">
            <v>3.2135847432700697E-2</v>
          </cell>
          <cell r="L19">
            <v>0.13212187977936701</v>
          </cell>
          <cell r="M19">
            <v>1.9527643076628898E-2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5.3780162077327803E-2</v>
          </cell>
          <cell r="H20">
            <v>0.128860092296151</v>
          </cell>
          <cell r="I20">
            <v>1.2184579262191801E-7</v>
          </cell>
          <cell r="J20">
            <v>2.15729173219976E-8</v>
          </cell>
          <cell r="K20">
            <v>8.2315643315686396E-8</v>
          </cell>
          <cell r="L20">
            <v>1.51583091411945E-7</v>
          </cell>
          <cell r="M20">
            <v>3.69307229678087E-2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5.1225374272354997E-6</v>
          </cell>
          <cell r="H21">
            <v>5.1585225915901602E-6</v>
          </cell>
          <cell r="I21">
            <v>4.32342190221023E-5</v>
          </cell>
          <cell r="J21">
            <v>8.1685497812313996E-5</v>
          </cell>
          <cell r="K21">
            <v>8.4142109715298599E-7</v>
          </cell>
          <cell r="L21">
            <v>7.6379682246008096E-5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2.3625542137406901E-4</v>
          </cell>
          <cell r="G22">
            <v>2.8862309347655099E-5</v>
          </cell>
          <cell r="H22">
            <v>6.6939033905009601E-4</v>
          </cell>
          <cell r="I22">
            <v>2.3418049047990702E-2</v>
          </cell>
          <cell r="J22">
            <v>9.5167671574188301E-5</v>
          </cell>
          <cell r="K22">
            <v>8.8009080484549395E-5</v>
          </cell>
          <cell r="L22">
            <v>1.55918810027238E-2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3.78144819317345E-6</v>
          </cell>
          <cell r="I23">
            <v>0</v>
          </cell>
          <cell r="J23">
            <v>9.6529854135847401E-2</v>
          </cell>
          <cell r="K23">
            <v>1.13522327636753E-5</v>
          </cell>
          <cell r="L23">
            <v>5.2409511455246001E-6</v>
          </cell>
          <cell r="M23">
            <v>0</v>
          </cell>
        </row>
        <row r="24">
          <cell r="B24">
            <v>0</v>
          </cell>
          <cell r="C24">
            <v>5.6655706835884101E-8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3.8625904421823798E-8</v>
          </cell>
          <cell r="D25">
            <v>1.28744763263591E-2</v>
          </cell>
          <cell r="E25">
            <v>9.9366388992689496E-8</v>
          </cell>
          <cell r="F25">
            <v>3.6977505052733903E-5</v>
          </cell>
          <cell r="G25">
            <v>3.53824378542546E-2</v>
          </cell>
          <cell r="H25">
            <v>2.0808332224429301E-7</v>
          </cell>
          <cell r="I25">
            <v>8.0413550813631705E-7</v>
          </cell>
          <cell r="J25">
            <v>2.6073274830636699E-2</v>
          </cell>
          <cell r="K25">
            <v>3.1220133580760399E-2</v>
          </cell>
          <cell r="L25">
            <v>4.9764381586955104E-3</v>
          </cell>
          <cell r="M25">
            <v>5.9385896202483103E-7</v>
          </cell>
        </row>
        <row r="26">
          <cell r="B26">
            <v>0</v>
          </cell>
          <cell r="C26">
            <v>3.68650607199732E-8</v>
          </cell>
          <cell r="D26">
            <v>4.3752726645791101E-8</v>
          </cell>
          <cell r="E26">
            <v>8.1732806576150996E-8</v>
          </cell>
          <cell r="F26">
            <v>5.6589725069417299E-3</v>
          </cell>
          <cell r="G26">
            <v>1.4113301749439E-2</v>
          </cell>
          <cell r="H26">
            <v>1.02876457968167E-7</v>
          </cell>
          <cell r="I26">
            <v>1.9677160677816399E-2</v>
          </cell>
          <cell r="J26">
            <v>5.2818341403040097E-3</v>
          </cell>
          <cell r="K26">
            <v>6.6712696426682804E-4</v>
          </cell>
          <cell r="L26">
            <v>1.21615012891381E-5</v>
          </cell>
          <cell r="M26">
            <v>1.40097291691905E-2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1.96946011567278E-2</v>
          </cell>
          <cell r="H27">
            <v>2.0064686292588799E-2</v>
          </cell>
          <cell r="I27">
            <v>3.08007394786518E-3</v>
          </cell>
          <cell r="J27">
            <v>4.8891564571260397E-3</v>
          </cell>
          <cell r="K27">
            <v>4.8688723383878601E-3</v>
          </cell>
          <cell r="L27">
            <v>6.7409423049880797E-3</v>
          </cell>
          <cell r="M27">
            <v>1.4209466927419199E-2</v>
          </cell>
        </row>
        <row r="28">
          <cell r="B28">
            <v>0</v>
          </cell>
          <cell r="C28">
            <v>2.8239914966208698E-7</v>
          </cell>
          <cell r="D28">
            <v>2.2938798900358099E-7</v>
          </cell>
          <cell r="E28">
            <v>3.20212606417363E-7</v>
          </cell>
          <cell r="F28">
            <v>1.2399717610038899E-6</v>
          </cell>
          <cell r="G28">
            <v>8.3149048337438693E-6</v>
          </cell>
          <cell r="H28">
            <v>3.5847986604481602E-5</v>
          </cell>
          <cell r="I28">
            <v>2.6637037191451502E-6</v>
          </cell>
          <cell r="J28">
            <v>2.1576260778250401E-6</v>
          </cell>
          <cell r="K28">
            <v>2.8109981626754401E-5</v>
          </cell>
          <cell r="L28">
            <v>2.2280296918851902E-5</v>
          </cell>
          <cell r="M28">
            <v>5.9910341170443798E-5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1.549494684297E-2</v>
          </cell>
          <cell r="H30">
            <v>1.46711901517727E-3</v>
          </cell>
          <cell r="I30">
            <v>9.2958384333833302E-7</v>
          </cell>
          <cell r="J30">
            <v>3.6501790742211902E-2</v>
          </cell>
          <cell r="K30">
            <v>2.7987104083026602E-2</v>
          </cell>
          <cell r="L30">
            <v>1.1775363689016801E-2</v>
          </cell>
          <cell r="M30">
            <v>3.0364008679702602E-3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1.70914911020197E-5</v>
          </cell>
          <cell r="H31">
            <v>8.3067491475404404E-3</v>
          </cell>
          <cell r="I31">
            <v>1.5740649855921E-2</v>
          </cell>
          <cell r="J31">
            <v>4.8797744533753801E-4</v>
          </cell>
          <cell r="K31">
            <v>1.27687287516106E-7</v>
          </cell>
          <cell r="L31">
            <v>4.47393954649774E-3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1.10601006137802E-4</v>
          </cell>
          <cell r="H32">
            <v>1.5541185215928101E-7</v>
          </cell>
          <cell r="I32">
            <v>6.58622532711947E-8</v>
          </cell>
          <cell r="J32">
            <v>2.3903399031350798E-7</v>
          </cell>
          <cell r="K32">
            <v>1.83841088786353E-6</v>
          </cell>
          <cell r="L32">
            <v>7.7533818908334702E-5</v>
          </cell>
          <cell r="M32">
            <v>0</v>
          </cell>
        </row>
        <row r="33">
          <cell r="B33">
            <v>0</v>
          </cell>
          <cell r="C33">
            <v>7.1321143458663097E-3</v>
          </cell>
          <cell r="D33">
            <v>9.7965477664611403E-2</v>
          </cell>
          <cell r="E33">
            <v>8.0547579453707895E-3</v>
          </cell>
          <cell r="F33">
            <v>2.1962169599946599E-2</v>
          </cell>
          <cell r="G33">
            <v>9.7677626560982295E-7</v>
          </cell>
          <cell r="H33">
            <v>0.116148722901118</v>
          </cell>
          <cell r="I33">
            <v>2.7859990480640802E-6</v>
          </cell>
          <cell r="J33">
            <v>3.0014628293319901E-2</v>
          </cell>
          <cell r="K33">
            <v>1.27195535139478E-6</v>
          </cell>
          <cell r="L33">
            <v>0.116150415955555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3.8326158981507902E-5</v>
          </cell>
          <cell r="E34">
            <v>0.18449549955123776</v>
          </cell>
          <cell r="F34">
            <v>1.9884808660296442</v>
          </cell>
          <cell r="G34">
            <v>3.7905648336209699</v>
          </cell>
          <cell r="H34">
            <v>1.2600466486841793</v>
          </cell>
          <cell r="I34">
            <v>0.90234455719302853</v>
          </cell>
          <cell r="J34">
            <v>2.3536354822156928E-7</v>
          </cell>
          <cell r="K34">
            <v>6.360317504308809E-7</v>
          </cell>
          <cell r="L34">
            <v>0.84732837363765112</v>
          </cell>
          <cell r="M34">
            <v>3.004494188798883</v>
          </cell>
        </row>
        <row r="35">
          <cell r="B35">
            <v>0</v>
          </cell>
          <cell r="C35">
            <v>0</v>
          </cell>
          <cell r="D35">
            <v>1.7679630105931501</v>
          </cell>
          <cell r="E35">
            <v>1.18990942353328E-7</v>
          </cell>
          <cell r="F35">
            <v>1.91459753289051</v>
          </cell>
          <cell r="G35">
            <v>0.86938942033644395</v>
          </cell>
          <cell r="H35">
            <v>2.3094221037320999</v>
          </cell>
          <cell r="I35">
            <v>0.58893375011821403</v>
          </cell>
          <cell r="J35">
            <v>1.7384502573940701</v>
          </cell>
          <cell r="K35">
            <v>1.6400388170065401</v>
          </cell>
          <cell r="L35">
            <v>2.6296047553754698</v>
          </cell>
          <cell r="M35">
            <v>0.92544877347033805</v>
          </cell>
        </row>
        <row r="36">
          <cell r="B36">
            <v>0</v>
          </cell>
          <cell r="C36">
            <v>1.3677590680255899E-6</v>
          </cell>
          <cell r="D36">
            <v>0.83851737923406333</v>
          </cell>
          <cell r="E36">
            <v>2.5892073617273792</v>
          </cell>
          <cell r="F36">
            <v>1.1913064811524925</v>
          </cell>
          <cell r="G36">
            <v>0.78840214231831018</v>
          </cell>
          <cell r="H36">
            <v>2.3427546504545171</v>
          </cell>
          <cell r="I36">
            <v>2.2351859719361937</v>
          </cell>
          <cell r="J36">
            <v>1.2686387227410534</v>
          </cell>
          <cell r="K36">
            <v>1.397145388654601</v>
          </cell>
          <cell r="L36">
            <v>2.7122579858827569</v>
          </cell>
          <cell r="M36">
            <v>2.6235411812723131</v>
          </cell>
        </row>
        <row r="37">
          <cell r="B37">
            <v>0</v>
          </cell>
          <cell r="C37">
            <v>1.47708885339366E-6</v>
          </cell>
          <cell r="D37">
            <v>1.251830106836054</v>
          </cell>
          <cell r="E37">
            <v>1.606745504210348</v>
          </cell>
          <cell r="F37">
            <v>5.6148557232272198</v>
          </cell>
          <cell r="G37">
            <v>0.64743262365024101</v>
          </cell>
          <cell r="H37">
            <v>2.2017328155426501</v>
          </cell>
          <cell r="I37">
            <v>1.8181505082699301</v>
          </cell>
          <cell r="J37">
            <v>4.52068338794066</v>
          </cell>
          <cell r="K37">
            <v>2.8173478463451502</v>
          </cell>
          <cell r="L37">
            <v>2.7811010628366399</v>
          </cell>
          <cell r="M37">
            <v>2.4270734303822703</v>
          </cell>
        </row>
        <row r="38">
          <cell r="B38">
            <v>0</v>
          </cell>
          <cell r="C38">
            <v>0</v>
          </cell>
          <cell r="D38">
            <v>4.2603828487465299E-7</v>
          </cell>
          <cell r="E38">
            <v>1.08713433222103E-7</v>
          </cell>
          <cell r="F38">
            <v>0.52249919436877701</v>
          </cell>
          <cell r="G38">
            <v>6.08024213692521</v>
          </cell>
          <cell r="H38">
            <v>0.60643509832440201</v>
          </cell>
          <cell r="I38">
            <v>0.36774070258353603</v>
          </cell>
          <cell r="J38">
            <v>1.5559963858468899</v>
          </cell>
          <cell r="K38">
            <v>5.8394624997389801</v>
          </cell>
          <cell r="L38">
            <v>1.0333706893232799</v>
          </cell>
          <cell r="M38">
            <v>0.81645455509365406</v>
          </cell>
        </row>
        <row r="39">
          <cell r="B39">
            <v>0</v>
          </cell>
          <cell r="C39">
            <v>1.6945426333672501E-7</v>
          </cell>
          <cell r="D39">
            <v>9.897084482649271E-7</v>
          </cell>
          <cell r="E39">
            <v>3.4035023023013498E-2</v>
          </cell>
          <cell r="F39">
            <v>1.81145069148534E-2</v>
          </cell>
          <cell r="G39">
            <v>4.7404385414042121E-7</v>
          </cell>
          <cell r="H39">
            <v>4.535196226934932E-7</v>
          </cell>
          <cell r="I39">
            <v>8.182247877644433E-7</v>
          </cell>
          <cell r="J39">
            <v>6.3257592912597901E-2</v>
          </cell>
          <cell r="K39">
            <v>1.95320859904462E-3</v>
          </cell>
          <cell r="L39">
            <v>5.7745311147748193E-3</v>
          </cell>
          <cell r="M39">
            <v>3.6339294073803319E-6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8.0836414148101294E-5</v>
          </cell>
          <cell r="H40">
            <v>2.87051834905454E-5</v>
          </cell>
          <cell r="I40">
            <v>7.0416149754933301E-3</v>
          </cell>
          <cell r="J40">
            <v>1.0352454475223901E-2</v>
          </cell>
          <cell r="K40">
            <v>1.7182627745501299E-3</v>
          </cell>
          <cell r="L40">
            <v>4.5950159013361299E-3</v>
          </cell>
          <cell r="M40">
            <v>1.33453776308066E-2</v>
          </cell>
        </row>
        <row r="41">
          <cell r="B41">
            <v>0</v>
          </cell>
          <cell r="C41">
            <v>1.6958766587490799E-2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6.3839412112054101E-5</v>
          </cell>
          <cell r="K41">
            <v>3.5274937404407598E-5</v>
          </cell>
          <cell r="L41">
            <v>2.5220567696866101E-4</v>
          </cell>
          <cell r="M41">
            <v>1.19516738778405E-4</v>
          </cell>
        </row>
        <row r="42">
          <cell r="B42">
            <v>0</v>
          </cell>
          <cell r="C42">
            <v>1.6832139282913001E-2</v>
          </cell>
          <cell r="D42">
            <v>2.3673408676771798E-2</v>
          </cell>
          <cell r="E42">
            <v>1.0149530438140699E-2</v>
          </cell>
          <cell r="F42">
            <v>3.8241399381019801E-2</v>
          </cell>
          <cell r="G42">
            <v>1.09086952840698E-2</v>
          </cell>
          <cell r="H42">
            <v>1.5264390815136E-2</v>
          </cell>
          <cell r="I42">
            <v>1.3091516942883299E-5</v>
          </cell>
          <cell r="J42">
            <v>1.4317787255722401E-7</v>
          </cell>
          <cell r="K42">
            <v>1.7363641017246099E-5</v>
          </cell>
          <cell r="L42">
            <v>2.6607825268918499E-7</v>
          </cell>
          <cell r="M42">
            <v>1.2961299192279299E-5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7.3737203121159001E-2</v>
          </cell>
          <cell r="H43">
            <v>6.63028360074506E-2</v>
          </cell>
          <cell r="I43">
            <v>5.5091501112476397E-2</v>
          </cell>
          <cell r="J43">
            <v>6.0582156008560997E-2</v>
          </cell>
          <cell r="K43">
            <v>6.8482573936574101E-2</v>
          </cell>
          <cell r="L43">
            <v>6.3659864886412204E-2</v>
          </cell>
          <cell r="M43">
            <v>4.8831701978268402E-2</v>
          </cell>
        </row>
        <row r="44">
          <cell r="B44">
            <v>0</v>
          </cell>
          <cell r="C44">
            <v>7.0415049561939595E-8</v>
          </cell>
          <cell r="D44">
            <v>3.7067749755831097E-7</v>
          </cell>
          <cell r="E44">
            <v>1.5499888726915199E-3</v>
          </cell>
          <cell r="F44">
            <v>5.0007185956479298E-3</v>
          </cell>
          <cell r="G44">
            <v>1.6890071274948E-7</v>
          </cell>
          <cell r="H44">
            <v>4.0728518837905597E-8</v>
          </cell>
          <cell r="I44">
            <v>4.7749244471759399E-8</v>
          </cell>
          <cell r="J44">
            <v>3.7186513448953999E-8</v>
          </cell>
          <cell r="K44">
            <v>1.3258082704123901E-7</v>
          </cell>
          <cell r="L44">
            <v>7.3769383895188304E-6</v>
          </cell>
          <cell r="M44">
            <v>7.8581001082748395E-6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1.56149003623603E-3</v>
          </cell>
          <cell r="H45">
            <v>2.78900619077516E-2</v>
          </cell>
          <cell r="I45">
            <v>2.9029703529145402E-2</v>
          </cell>
          <cell r="J45">
            <v>3.0985568857093401E-8</v>
          </cell>
          <cell r="K45">
            <v>4.4864211616726299E-8</v>
          </cell>
          <cell r="L45">
            <v>9.6824922424511595E-8</v>
          </cell>
          <cell r="M45">
            <v>1.57362082339098E-7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3.86400175554618E-2</v>
          </cell>
          <cell r="G46">
            <v>1.0431241391228E-7</v>
          </cell>
          <cell r="H46">
            <v>3.0196667663074902E-7</v>
          </cell>
          <cell r="I46">
            <v>3.7694294267498103E-2</v>
          </cell>
          <cell r="J46">
            <v>1.35530452555589E-2</v>
          </cell>
          <cell r="K46">
            <v>5.3047467742370503E-3</v>
          </cell>
          <cell r="L46">
            <v>8.0028365226328599E-2</v>
          </cell>
          <cell r="M46">
            <v>1.6772318978351099E-2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4.19008582690902E-5</v>
          </cell>
          <cell r="G47">
            <v>3.4085012940445803E-5</v>
          </cell>
          <cell r="H47">
            <v>4.3139946465206701E-7</v>
          </cell>
          <cell r="I47">
            <v>4.36231081218838E-5</v>
          </cell>
          <cell r="J47">
            <v>1.05376325115827E-6</v>
          </cell>
          <cell r="K47">
            <v>4.8963103647607897E-5</v>
          </cell>
          <cell r="L47">
            <v>7.0411005302095299E-6</v>
          </cell>
          <cell r="M47">
            <v>2.6809799636090101E-5</v>
          </cell>
        </row>
        <row r="48">
          <cell r="B48">
            <v>0</v>
          </cell>
          <cell r="C48">
            <v>7.3043636732975561E-5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7.7792379541979906E-5</v>
          </cell>
          <cell r="K48">
            <v>1.010450769869241E-4</v>
          </cell>
          <cell r="L48">
            <v>3.6673979931343509E-4</v>
          </cell>
          <cell r="M48">
            <v>3.614716094116055E-5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2.8392312821931602E-5</v>
          </cell>
          <cell r="K49">
            <v>2.88824631349855E-5</v>
          </cell>
          <cell r="L49">
            <v>2.5850402218159679E-7</v>
          </cell>
          <cell r="M49">
            <v>3.8858582500856401E-5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2.1888317497713451E-5</v>
          </cell>
          <cell r="F50">
            <v>1.0924696700118911E-5</v>
          </cell>
          <cell r="G50">
            <v>7.4087614156626906E-5</v>
          </cell>
          <cell r="H50">
            <v>1.3102590497854501E-4</v>
          </cell>
          <cell r="I50">
            <v>6.0019548546551805E-5</v>
          </cell>
          <cell r="J50">
            <v>6.6357554562976095E-7</v>
          </cell>
          <cell r="K50">
            <v>4.4045758126372162E-5</v>
          </cell>
          <cell r="L50">
            <v>2.8671149482827704E-5</v>
          </cell>
          <cell r="M50">
            <v>5.3084998879382916E-5</v>
          </cell>
        </row>
        <row r="51">
          <cell r="B51">
            <v>0</v>
          </cell>
          <cell r="C51">
            <v>2.3398417662991149E-3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9.02687194674119E-5</v>
          </cell>
          <cell r="K51">
            <v>5.2413428169261391E-3</v>
          </cell>
          <cell r="L51">
            <v>1.6811895436478397E-3</v>
          </cell>
          <cell r="M51">
            <v>3.257346527263289E-3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7.4678402434945698E-5</v>
          </cell>
          <cell r="K52">
            <v>9.8111637831206698E-5</v>
          </cell>
          <cell r="L52">
            <v>6.96232085925882E-7</v>
          </cell>
          <cell r="M52">
            <v>1.358349119833662E-4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3.1963698586104097E-5</v>
          </cell>
          <cell r="F53">
            <v>2.8387396072718799E-5</v>
          </cell>
          <cell r="G53">
            <v>4.451389211890781E-3</v>
          </cell>
          <cell r="H53">
            <v>3.7308446985512547E-3</v>
          </cell>
          <cell r="I53">
            <v>7.2877598662744703E-5</v>
          </cell>
          <cell r="J53">
            <v>4.1549363718295408E-3</v>
          </cell>
          <cell r="K53">
            <v>6.7293681330039402E-6</v>
          </cell>
          <cell r="L53">
            <v>2.4012682875726404E-5</v>
          </cell>
          <cell r="M53">
            <v>3.4270289582216651E-4</v>
          </cell>
        </row>
        <row r="54">
          <cell r="B54">
            <v>0</v>
          </cell>
          <cell r="C54">
            <v>2.6239390690776101E-2</v>
          </cell>
          <cell r="D54">
            <v>3.6509879068923702E-2</v>
          </cell>
          <cell r="E54">
            <v>1.6137204638039099E-2</v>
          </cell>
          <cell r="F54">
            <v>4.80920331207738E-2</v>
          </cell>
          <cell r="G54">
            <v>5.3813929819049998E-2</v>
          </cell>
          <cell r="H54">
            <v>2.0734333698346801E-2</v>
          </cell>
          <cell r="I54">
            <v>4.9648468628753002E-2</v>
          </cell>
          <cell r="J54">
            <v>4.8294339076733903E-2</v>
          </cell>
          <cell r="K54">
            <v>2.6400817456340198E-2</v>
          </cell>
          <cell r="L54">
            <v>6.2297304109761899E-2</v>
          </cell>
          <cell r="M54">
            <v>4.1778533514238499E-2</v>
          </cell>
        </row>
        <row r="55">
          <cell r="B55">
            <v>0</v>
          </cell>
          <cell r="C55">
            <v>2.71793321292427E-2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8.43256304823496E-5</v>
          </cell>
          <cell r="K55">
            <v>6.0590642683626601E-5</v>
          </cell>
          <cell r="L55">
            <v>7.3598786613464399E-7</v>
          </cell>
          <cell r="M55">
            <v>7.7610264085507596E-5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3.2436307245344102E-5</v>
          </cell>
          <cell r="F56">
            <v>1.39145682569796E-7</v>
          </cell>
          <cell r="G56">
            <v>3.63690842321653E-5</v>
          </cell>
          <cell r="H56">
            <v>5.1193291961480202E-5</v>
          </cell>
          <cell r="I56">
            <v>1.07515979452683E-4</v>
          </cell>
          <cell r="J56">
            <v>1.30099187567002E-7</v>
          </cell>
          <cell r="K56">
            <v>4.8352720911647098E-7</v>
          </cell>
          <cell r="L56">
            <v>4.6366832704347902E-5</v>
          </cell>
          <cell r="M56">
            <v>7.4339324620455605E-5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3.2139177019359103E-5</v>
          </cell>
          <cell r="F57">
            <v>7.8954984284229605E-5</v>
          </cell>
          <cell r="G57">
            <v>1.1816540614772301E-5</v>
          </cell>
          <cell r="H57">
            <v>7.2083236957402104E-7</v>
          </cell>
          <cell r="I57">
            <v>1.4502339341429201E-4</v>
          </cell>
          <cell r="J57">
            <v>1.9112192776591299E-4</v>
          </cell>
          <cell r="K57">
            <v>1.26657206689181E-6</v>
          </cell>
          <cell r="L57">
            <v>9.0361754675999698E-4</v>
          </cell>
          <cell r="M57">
            <v>1.48668773318345E-5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3.8824659545931202E-5</v>
          </cell>
          <cell r="K58">
            <v>4.13486655287722E-5</v>
          </cell>
          <cell r="L58">
            <v>8.6884164096146796E-7</v>
          </cell>
          <cell r="M58">
            <v>9.9405104963781198E-5</v>
          </cell>
        </row>
        <row r="63">
          <cell r="B63">
            <v>0</v>
          </cell>
          <cell r="C63">
            <v>1.7578541065626899E-7</v>
          </cell>
          <cell r="D63">
            <v>1.92379745259743E-7</v>
          </cell>
          <cell r="E63">
            <v>2.1506413043385599E-7</v>
          </cell>
          <cell r="F63">
            <v>3.46608894853427E-7</v>
          </cell>
          <cell r="G63">
            <v>3.1218555324070099E-7</v>
          </cell>
          <cell r="H63">
            <v>2.8901668689442801E-7</v>
          </cell>
          <cell r="I63">
            <v>2.5656310652184801E-7</v>
          </cell>
          <cell r="J63">
            <v>2.4163733974072398E-7</v>
          </cell>
          <cell r="K63">
            <v>2.92397766551153E-7</v>
          </cell>
          <cell r="L63">
            <v>3.6498476134665998E-7</v>
          </cell>
          <cell r="M63">
            <v>4.7475470925564499E-7</v>
          </cell>
        </row>
        <row r="64">
          <cell r="B64">
            <v>1.5952570215154301E-4</v>
          </cell>
          <cell r="C64">
            <v>2.3766293586932299E-7</v>
          </cell>
          <cell r="D64">
            <v>7.2465513293417803E-7</v>
          </cell>
          <cell r="E64">
            <v>4.3208144966432898E-5</v>
          </cell>
          <cell r="F64">
            <v>0.38359095407942501</v>
          </cell>
          <cell r="G64">
            <v>3.03982114193554E-3</v>
          </cell>
          <cell r="H64">
            <v>0.184709202018673</v>
          </cell>
          <cell r="I64">
            <v>0.20089999890819801</v>
          </cell>
          <cell r="J64">
            <v>0.102664297649892</v>
          </cell>
          <cell r="K64">
            <v>0.181059508497907</v>
          </cell>
          <cell r="L64">
            <v>0.187413210031562</v>
          </cell>
          <cell r="M64">
            <v>7.7098569297938596E-2</v>
          </cell>
        </row>
        <row r="65">
          <cell r="B65">
            <v>1.17833096281032E-4</v>
          </cell>
          <cell r="C65">
            <v>1.7999216575532001E-7</v>
          </cell>
          <cell r="D65">
            <v>5.8243958041550897E-7</v>
          </cell>
          <cell r="E65">
            <v>3.4250740042666801E-5</v>
          </cell>
          <cell r="F65">
            <v>2.1346519838994099E-3</v>
          </cell>
          <cell r="G65">
            <v>0.62646000934964596</v>
          </cell>
          <cell r="H65">
            <v>0.25101494502510202</v>
          </cell>
          <cell r="I65">
            <v>0.78812484848151898</v>
          </cell>
          <cell r="J65">
            <v>0.24768732676583799</v>
          </cell>
          <cell r="K65">
            <v>0.71097626891111398</v>
          </cell>
          <cell r="L65">
            <v>0.68594910039520096</v>
          </cell>
          <cell r="M65">
            <v>8.07716728015416E-2</v>
          </cell>
        </row>
        <row r="66">
          <cell r="B66">
            <v>1.11149137588387E-4</v>
          </cell>
          <cell r="C66">
            <v>1.76918205687074E-7</v>
          </cell>
          <cell r="D66">
            <v>4.6044775108080198E-7</v>
          </cell>
          <cell r="E66">
            <v>1.96601704510595E-2</v>
          </cell>
          <cell r="F66">
            <v>4.4489776254539697E-2</v>
          </cell>
          <cell r="G66">
            <v>2.0642736527200301E-3</v>
          </cell>
          <cell r="H66">
            <v>5.7225231548387603E-5</v>
          </cell>
          <cell r="I66">
            <v>2.89141187826071E-2</v>
          </cell>
          <cell r="J66">
            <v>3.7646984540398802E-4</v>
          </cell>
          <cell r="K66">
            <v>4.6903063727675602E-2</v>
          </cell>
          <cell r="L66">
            <v>0.200652482260856</v>
          </cell>
          <cell r="M66">
            <v>1.9387924847824099E-3</v>
          </cell>
        </row>
        <row r="67">
          <cell r="B67">
            <v>2.2242773139405099E-4</v>
          </cell>
          <cell r="C67">
            <v>3.57423051891692E-7</v>
          </cell>
          <cell r="D67">
            <v>9.63397684476862E-7</v>
          </cell>
          <cell r="E67">
            <v>2.9554647029214898E-2</v>
          </cell>
          <cell r="F67">
            <v>8.6646966849802096E-4</v>
          </cell>
          <cell r="G67">
            <v>6.34016544131251E-3</v>
          </cell>
          <cell r="H67">
            <v>4.1181299805897402E-2</v>
          </cell>
          <cell r="I67">
            <v>7.7611054115121092E-2</v>
          </cell>
          <cell r="J67">
            <v>3.2958814955295901E-2</v>
          </cell>
          <cell r="K67">
            <v>4.9264496478133704E-2</v>
          </cell>
          <cell r="L67">
            <v>6.4369538979009502E-3</v>
          </cell>
          <cell r="M67">
            <v>3.47417565234453E-2</v>
          </cell>
        </row>
        <row r="68">
          <cell r="B68">
            <v>2.22377897986444E-4</v>
          </cell>
          <cell r="C68">
            <v>3.5726692787764296E-7</v>
          </cell>
          <cell r="D68">
            <v>9.6344457137722693E-7</v>
          </cell>
          <cell r="E68">
            <v>5.3881706672482599E-2</v>
          </cell>
          <cell r="F68">
            <v>8.8697647848037103E-3</v>
          </cell>
          <cell r="G68">
            <v>7.0461251711662093E-2</v>
          </cell>
          <cell r="H68">
            <v>5.3050673595615397E-2</v>
          </cell>
          <cell r="I68">
            <v>4.5803410140159706E-2</v>
          </cell>
          <cell r="J68">
            <v>6.0163138319433804E-2</v>
          </cell>
          <cell r="K68">
            <v>4.0726925428308997E-2</v>
          </cell>
          <cell r="L68">
            <v>1.080746993548168E-2</v>
          </cell>
          <cell r="M68">
            <v>3.6703456451865304E-2</v>
          </cell>
        </row>
        <row r="69">
          <cell r="B69">
            <v>1.11369762769318E-4</v>
          </cell>
          <cell r="C69">
            <v>1.77373336183431E-7</v>
          </cell>
          <cell r="D69">
            <v>4.6213216279291498E-7</v>
          </cell>
          <cell r="E69">
            <v>3.1786179109152199E-2</v>
          </cell>
          <cell r="F69">
            <v>3.72673948313176E-2</v>
          </cell>
          <cell r="G69">
            <v>0.108863395456544</v>
          </cell>
          <cell r="H69">
            <v>1.47729155854358E-3</v>
          </cell>
          <cell r="I69">
            <v>4.3714173728920898E-2</v>
          </cell>
          <cell r="J69">
            <v>4.1444718517197103E-2</v>
          </cell>
          <cell r="K69">
            <v>2.0896142368761399E-2</v>
          </cell>
          <cell r="L69">
            <v>1.36213811414114E-2</v>
          </cell>
          <cell r="M69">
            <v>2.29452103654894E-2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1.1631373587556134E-4</v>
          </cell>
          <cell r="J157">
            <v>1.1522102564831632E-4</v>
          </cell>
          <cell r="K157">
            <v>1.5310874449627645E-4</v>
          </cell>
          <cell r="L157">
            <v>1.6865191336738083E-4</v>
          </cell>
          <cell r="M157">
            <v>1.813002154924955E-4</v>
          </cell>
        </row>
      </sheetData>
      <sheetData sheetId="69">
        <row r="5">
          <cell r="B5">
            <v>0.95162092032225365</v>
          </cell>
          <cell r="C5">
            <v>1.2035914505638368</v>
          </cell>
          <cell r="D5">
            <v>0</v>
          </cell>
          <cell r="E5">
            <v>3.9743190357195994E-4</v>
          </cell>
          <cell r="F5">
            <v>3.0794052541497052E-4</v>
          </cell>
          <cell r="G5">
            <v>2.4173890640909564E-4</v>
          </cell>
          <cell r="H5">
            <v>1.8908145731404206E-4</v>
          </cell>
          <cell r="I5">
            <v>2.9849859424826355</v>
          </cell>
          <cell r="J5">
            <v>3.9186872957922474</v>
          </cell>
          <cell r="K5">
            <v>3.382652967913355</v>
          </cell>
          <cell r="L5">
            <v>3.8814742591971503</v>
          </cell>
          <cell r="M5">
            <v>3.8802937164327749</v>
          </cell>
        </row>
        <row r="12">
          <cell r="B12">
            <v>0.54999153543628609</v>
          </cell>
          <cell r="C12">
            <v>0.11114220866603162</v>
          </cell>
          <cell r="D12">
            <v>1.0365814697399487</v>
          </cell>
          <cell r="E12">
            <v>0.12339477798059253</v>
          </cell>
          <cell r="F12">
            <v>4.1160595938504665E-5</v>
          </cell>
          <cell r="G12">
            <v>4.6393838058822359E-5</v>
          </cell>
          <cell r="H12">
            <v>7.1835588592076492E-5</v>
          </cell>
          <cell r="I12">
            <v>1.5544480999759799E-4</v>
          </cell>
          <cell r="J12">
            <v>7.5364190764026719E-5</v>
          </cell>
          <cell r="K12">
            <v>1.1321846323575496E-3</v>
          </cell>
          <cell r="L12">
            <v>7.1181546218962932E-5</v>
          </cell>
          <cell r="M12">
            <v>4.1176626538588106E-4</v>
          </cell>
        </row>
        <row r="19">
          <cell r="B19">
            <v>1.3280004561854821</v>
          </cell>
          <cell r="C19">
            <v>4.0034419646519863</v>
          </cell>
          <cell r="D19">
            <v>4.3847640369823875</v>
          </cell>
          <cell r="E19">
            <v>4.3847643248688524</v>
          </cell>
          <cell r="F19">
            <v>4.3847646382007994</v>
          </cell>
          <cell r="G19">
            <v>4.3851813516905978</v>
          </cell>
          <cell r="H19">
            <v>5.8464434455607019</v>
          </cell>
          <cell r="I19">
            <v>6.4034706994115167</v>
          </cell>
          <cell r="J19">
            <v>6.4034702963737278</v>
          </cell>
          <cell r="K19">
            <v>6.5778095524082083</v>
          </cell>
          <cell r="L19">
            <v>6.5778106214654413</v>
          </cell>
          <cell r="M19">
            <v>6.5803982394530829</v>
          </cell>
        </row>
        <row r="20">
          <cell r="B20">
            <v>5.6294118279442884</v>
          </cell>
          <cell r="C20">
            <v>5.7413546602691401</v>
          </cell>
          <cell r="D20">
            <v>5.7027245248513783</v>
          </cell>
          <cell r="E20">
            <v>5.8034098172917057</v>
          </cell>
          <cell r="F20">
            <v>5.7912388618694219</v>
          </cell>
          <cell r="G20">
            <v>8.4085168255280127</v>
          </cell>
          <cell r="H20">
            <v>9.217749539987139</v>
          </cell>
          <cell r="I20">
            <v>9.9631461478654852</v>
          </cell>
          <cell r="J20">
            <v>10.70411996100577</v>
          </cell>
          <cell r="K20">
            <v>11.439767083698863</v>
          </cell>
          <cell r="L20">
            <v>11.435515851724539</v>
          </cell>
          <cell r="M20">
            <v>11.43176993661913</v>
          </cell>
        </row>
        <row r="21">
          <cell r="B21">
            <v>0</v>
          </cell>
          <cell r="C21">
            <v>3.8755072856610811E-5</v>
          </cell>
          <cell r="D21">
            <v>0</v>
          </cell>
          <cell r="E21">
            <v>9.2468441952879061E-5</v>
          </cell>
          <cell r="F21">
            <v>1.952828144934506E-4</v>
          </cell>
          <cell r="G21">
            <v>1.9929722175969717E-4</v>
          </cell>
          <cell r="H21">
            <v>2.2673380590832782E-4</v>
          </cell>
          <cell r="I21">
            <v>2.6843696330014862E-4</v>
          </cell>
          <cell r="J21">
            <v>2.6807489584593046E-4</v>
          </cell>
          <cell r="K21">
            <v>4.4124424219350606E-4</v>
          </cell>
          <cell r="L21">
            <v>4.4100695796825341E-4</v>
          </cell>
          <cell r="M21">
            <v>1.6764848779956005E-3</v>
          </cell>
        </row>
        <row r="28">
          <cell r="B28">
            <v>5.1265080258274653E-3</v>
          </cell>
          <cell r="C28">
            <v>1.7852129015744012E-2</v>
          </cell>
          <cell r="D28">
            <v>1.7853713564370433E-2</v>
          </cell>
          <cell r="E28">
            <v>0.27887712713519913</v>
          </cell>
          <cell r="F28">
            <v>11.994924313317526</v>
          </cell>
          <cell r="G28">
            <v>19.841195439636131</v>
          </cell>
          <cell r="H28">
            <v>21.617223548733513</v>
          </cell>
          <cell r="I28">
            <v>32.354787705364252</v>
          </cell>
          <cell r="J28">
            <v>32.354785974090277</v>
          </cell>
          <cell r="K28">
            <v>32.354794219075899</v>
          </cell>
          <cell r="L28">
            <v>32.354794439865287</v>
          </cell>
          <cell r="M28">
            <v>32.354813605221082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4.0588208632015715E-5</v>
          </cell>
          <cell r="J29">
            <v>2.6449704478031903E-5</v>
          </cell>
          <cell r="K29">
            <v>4.7568859828418591E-5</v>
          </cell>
          <cell r="L29">
            <v>3.6275762301482775E-5</v>
          </cell>
          <cell r="M29">
            <v>6.2059693378970624E-5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4.3406656759280895E-5</v>
          </cell>
          <cell r="J30">
            <v>5.5488960210704034E-5</v>
          </cell>
          <cell r="K30">
            <v>6.2457516226629669E-5</v>
          </cell>
          <cell r="L30">
            <v>8.3435246555041266E-5</v>
          </cell>
          <cell r="M30">
            <v>6.8753479701019518E-5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4.5234751516394934E-4</v>
          </cell>
          <cell r="F31">
            <v>0.64822638131162169</v>
          </cell>
          <cell r="G31">
            <v>1.0847937611625861E-2</v>
          </cell>
          <cell r="H31">
            <v>1.5479949803553914E-2</v>
          </cell>
          <cell r="I31">
            <v>9.5930283607437161E-5</v>
          </cell>
          <cell r="J31">
            <v>2.1849855802003049E-5</v>
          </cell>
          <cell r="K31">
            <v>7.003458169307919E-5</v>
          </cell>
          <cell r="L31">
            <v>2.6060460299959232E-5</v>
          </cell>
          <cell r="M31">
            <v>1.5554822570074123E-4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1.2886950167190236</v>
          </cell>
          <cell r="J32">
            <v>4.9485895943920672</v>
          </cell>
          <cell r="K32">
            <v>5.5888414480146</v>
          </cell>
          <cell r="L32">
            <v>8.1464801149586688</v>
          </cell>
          <cell r="M32">
            <v>8.1462697466079792</v>
          </cell>
        </row>
        <row r="38">
          <cell r="B38">
            <v>1.289070692817823</v>
          </cell>
          <cell r="C38">
            <v>3.423678161874117</v>
          </cell>
          <cell r="D38">
            <v>3.0058599388515188</v>
          </cell>
          <cell r="E38">
            <v>3.0058599154316399</v>
          </cell>
          <cell r="F38">
            <v>3.0058623433955352</v>
          </cell>
          <cell r="G38">
            <v>3.6917267826454792</v>
          </cell>
          <cell r="H38">
            <v>6.1642806832224943</v>
          </cell>
          <cell r="I38">
            <v>7.2518658941278238</v>
          </cell>
          <cell r="J38">
            <v>9.5648329116407496</v>
          </cell>
          <cell r="K38">
            <v>10.098601153686449</v>
          </cell>
          <cell r="L38">
            <v>10.098618130205859</v>
          </cell>
          <cell r="M38">
            <v>10.098667194997855</v>
          </cell>
        </row>
        <row r="39">
          <cell r="B39">
            <v>1.1764710751381016</v>
          </cell>
          <cell r="C39">
            <v>3.1246217530725571</v>
          </cell>
          <cell r="D39">
            <v>2.7432997225660758</v>
          </cell>
          <cell r="E39">
            <v>2.7432997011919147</v>
          </cell>
          <cell r="F39">
            <v>2.7433019170744943</v>
          </cell>
          <cell r="G39">
            <v>3.3692564739029796</v>
          </cell>
          <cell r="H39">
            <v>5.6258341480025411</v>
          </cell>
          <cell r="I39">
            <v>6.6184193875142343</v>
          </cell>
          <cell r="J39">
            <v>8.729350005216963</v>
          </cell>
          <cell r="K39">
            <v>9.2164938842088642</v>
          </cell>
          <cell r="L39">
            <v>9.2165093778386318</v>
          </cell>
          <cell r="M39">
            <v>9.2165541568479732</v>
          </cell>
        </row>
      </sheetData>
      <sheetData sheetId="70">
        <row r="3">
          <cell r="B3">
            <v>48.063397652170998</v>
          </cell>
          <cell r="C3">
            <v>50.71696958854173</v>
          </cell>
          <cell r="D3">
            <v>52.366724792996223</v>
          </cell>
          <cell r="E3">
            <v>53.836873772092389</v>
          </cell>
          <cell r="F3">
            <v>54.805007218196742</v>
          </cell>
          <cell r="G3">
            <v>55.348849905127601</v>
          </cell>
          <cell r="H3">
            <v>56.040896784506643</v>
          </cell>
          <cell r="I3">
            <v>56.732960577526541</v>
          </cell>
          <cell r="J3">
            <v>57.427776387086759</v>
          </cell>
          <cell r="K3">
            <v>58.992545851157992</v>
          </cell>
          <cell r="L3">
            <v>57.520130663681719</v>
          </cell>
          <cell r="M3">
            <v>57.64048717258531</v>
          </cell>
        </row>
        <row r="6">
          <cell r="B6">
            <v>0</v>
          </cell>
          <cell r="C6">
            <v>4.8941911818712578</v>
          </cell>
          <cell r="D6">
            <v>4.8941917948149749</v>
          </cell>
          <cell r="E6">
            <v>4.8943817443667674</v>
          </cell>
          <cell r="F6">
            <v>5.5912986665024418</v>
          </cell>
          <cell r="G6">
            <v>5.6482792631819798</v>
          </cell>
          <cell r="H6">
            <v>5.6483051557295569</v>
          </cell>
          <cell r="I6">
            <v>5.6483701093732739</v>
          </cell>
          <cell r="J6">
            <v>5.6483005208469672</v>
          </cell>
          <cell r="K6">
            <v>5.6483767675091396</v>
          </cell>
          <cell r="L6">
            <v>5.648310136720343</v>
          </cell>
          <cell r="M6">
            <v>5.6483790601314601</v>
          </cell>
        </row>
        <row r="11">
          <cell r="B11">
            <v>60.070006852452423</v>
          </cell>
          <cell r="C11">
            <v>62.576415874393135</v>
          </cell>
          <cell r="D11">
            <v>64.910080857168296</v>
          </cell>
          <cell r="E11">
            <v>75.879623107225612</v>
          </cell>
          <cell r="F11">
            <v>77.377526399888509</v>
          </cell>
          <cell r="G11">
            <v>78.538474222184277</v>
          </cell>
          <cell r="H11">
            <v>79.855057274311903</v>
          </cell>
          <cell r="I11">
            <v>86.081149379376058</v>
          </cell>
          <cell r="J11">
            <v>86.776362225770725</v>
          </cell>
          <cell r="K11">
            <v>88.341134781283017</v>
          </cell>
          <cell r="L11">
            <v>86.86868969469657</v>
          </cell>
          <cell r="M11">
            <v>86.988998606664268</v>
          </cell>
        </row>
        <row r="18">
          <cell r="B18">
            <v>3.5600011578364574</v>
          </cell>
          <cell r="C18">
            <v>3.4647166936321248</v>
          </cell>
          <cell r="D18">
            <v>1.6349160553421971E-3</v>
          </cell>
          <cell r="E18">
            <v>1.9219878249251686E-4</v>
          </cell>
          <cell r="F18">
            <v>1.022200001593335E-4</v>
          </cell>
          <cell r="G18">
            <v>2.9787600544799235E-4</v>
          </cell>
          <cell r="H18">
            <v>1.490933723575213E-4</v>
          </cell>
          <cell r="I18">
            <v>0</v>
          </cell>
          <cell r="J18">
            <v>5.9623185295134408E-5</v>
          </cell>
          <cell r="K18">
            <v>7.9520168080743955E-5</v>
          </cell>
          <cell r="L18">
            <v>1.7238280544859367E-5</v>
          </cell>
          <cell r="M18">
            <v>9.4896816297300494E-6</v>
          </cell>
        </row>
        <row r="19">
          <cell r="B19">
            <v>12.728644864091651</v>
          </cell>
          <cell r="C19">
            <v>13.638426976458653</v>
          </cell>
          <cell r="D19">
            <v>13.523052541355156</v>
          </cell>
          <cell r="E19">
            <v>14.570510268162378</v>
          </cell>
          <cell r="F19">
            <v>14.102141617008128</v>
          </cell>
          <cell r="G19">
            <v>15.091465741394286</v>
          </cell>
          <cell r="H19">
            <v>20.594595626953129</v>
          </cell>
          <cell r="I19">
            <v>22.967630286202287</v>
          </cell>
          <cell r="J19">
            <v>22.50250995213057</v>
          </cell>
          <cell r="K19">
            <v>21.916371988065663</v>
          </cell>
          <cell r="L19">
            <v>21.351066619138322</v>
          </cell>
          <cell r="M19">
            <v>21.323104753762397</v>
          </cell>
        </row>
        <row r="21">
          <cell r="B21">
            <v>7.7980414528311535</v>
          </cell>
          <cell r="C21">
            <v>8.0801454484791186</v>
          </cell>
          <cell r="D21">
            <v>5.6082662063350615</v>
          </cell>
          <cell r="E21">
            <v>5.5456302485935796</v>
          </cell>
          <cell r="F21">
            <v>5.4830005897913354</v>
          </cell>
          <cell r="G21">
            <v>5.4553452836163361</v>
          </cell>
          <cell r="H21">
            <v>5.4276389129539417</v>
          </cell>
          <cell r="I21">
            <v>6.2737032571928664E-4</v>
          </cell>
          <cell r="J21">
            <v>2.4107192576667036E-4</v>
          </cell>
          <cell r="K21">
            <v>3.0044071356899877E-4</v>
          </cell>
          <cell r="L21">
            <v>1.6374055335974271E-4</v>
          </cell>
          <cell r="M21">
            <v>6.5152233175429949E-5</v>
          </cell>
        </row>
        <row r="22">
          <cell r="B22">
            <v>6.7631089829422522E-2</v>
          </cell>
          <cell r="C22">
            <v>8.5489953237138469E-2</v>
          </cell>
          <cell r="D22">
            <v>8.5434686722069567E-2</v>
          </cell>
          <cell r="E22">
            <v>8.5490449993937623E-2</v>
          </cell>
          <cell r="F22">
            <v>7.8258024679313962E-2</v>
          </cell>
          <cell r="G22">
            <v>8.5512553548051651E-2</v>
          </cell>
          <cell r="H22">
            <v>8.5505463052337263E-2</v>
          </cell>
          <cell r="I22">
            <v>8.5509864867052504E-2</v>
          </cell>
          <cell r="J22">
            <v>5.3057022504126083E-2</v>
          </cell>
          <cell r="K22">
            <v>4.6327229882113428E-2</v>
          </cell>
          <cell r="L22">
            <v>8.5134816227416359E-3</v>
          </cell>
          <cell r="M22">
            <v>4.8283236997375198E-4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10.994248756431672</v>
          </cell>
          <cell r="G23">
            <v>10.830286359402397</v>
          </cell>
          <cell r="H23">
            <v>10.736278966758581</v>
          </cell>
          <cell r="I23">
            <v>11.497704090963699</v>
          </cell>
          <cell r="J23">
            <v>14.002570159597365</v>
          </cell>
          <cell r="K23">
            <v>15.074417663467841</v>
          </cell>
          <cell r="L23">
            <v>15.065593118925554</v>
          </cell>
          <cell r="M23">
            <v>15.045486002614352</v>
          </cell>
        </row>
        <row r="24">
          <cell r="B24">
            <v>0.74846709038369086</v>
          </cell>
          <cell r="C24">
            <v>0.94972863087349535</v>
          </cell>
          <cell r="D24">
            <v>2.4549223981640163</v>
          </cell>
          <cell r="E24">
            <v>4.1214777908030689</v>
          </cell>
          <cell r="F24">
            <v>5.7763441807909732</v>
          </cell>
          <cell r="G24">
            <v>7.4990313589384971</v>
          </cell>
          <cell r="H24">
            <v>9.2528348932730999</v>
          </cell>
          <cell r="I24">
            <v>9.3922276894654804</v>
          </cell>
          <cell r="J24">
            <v>9.3922266227398747</v>
          </cell>
          <cell r="K24">
            <v>9.3922289494450091</v>
          </cell>
          <cell r="L24">
            <v>9.39222800046009</v>
          </cell>
          <cell r="M24">
            <v>9.3922304188706089</v>
          </cell>
        </row>
        <row r="33">
          <cell r="B33">
            <v>12.006609200281421</v>
          </cell>
          <cell r="C33">
            <v>12.710040155644082</v>
          </cell>
          <cell r="D33">
            <v>13.393950035861765</v>
          </cell>
          <cell r="E33">
            <v>22.893434448082701</v>
          </cell>
          <cell r="F33">
            <v>23.546298042067484</v>
          </cell>
          <cell r="G33">
            <v>24.18795207784261</v>
          </cell>
          <cell r="H33">
            <v>24.812043881890272</v>
          </cell>
          <cell r="I33">
            <v>28.159492342578385</v>
          </cell>
          <cell r="J33">
            <v>28.159492510612953</v>
          </cell>
          <cell r="K33">
            <v>28.159495939137855</v>
          </cell>
          <cell r="L33">
            <v>28.159494966848094</v>
          </cell>
          <cell r="M33">
            <v>28.159498975025947</v>
          </cell>
        </row>
        <row r="34">
          <cell r="B34">
            <v>8.8978039475025152</v>
          </cell>
          <cell r="C34">
            <v>8.1047533384769821</v>
          </cell>
          <cell r="D34">
            <v>8.0014002711389356</v>
          </cell>
          <cell r="E34">
            <v>6.5185169966422913</v>
          </cell>
          <cell r="F34">
            <v>4.6987354376856807</v>
          </cell>
          <cell r="G34">
            <v>3.1165936394330358</v>
          </cell>
          <cell r="H34">
            <v>1.5556089300071099</v>
          </cell>
          <cell r="I34">
            <v>0</v>
          </cell>
          <cell r="J34">
            <v>6.6444613436859531E-4</v>
          </cell>
          <cell r="K34">
            <v>8.3980407448455219E-4</v>
          </cell>
          <cell r="L34">
            <v>7.0297436367555747E-6</v>
          </cell>
          <cell r="M34">
            <v>6.1554124938130753E-6</v>
          </cell>
        </row>
        <row r="35">
          <cell r="B35">
            <v>2.7300011319658783</v>
          </cell>
          <cell r="C35">
            <v>2.7182407591029762</v>
          </cell>
          <cell r="D35">
            <v>6.8876506125606016E-4</v>
          </cell>
          <cell r="E35">
            <v>2.1085819611155136E-4</v>
          </cell>
          <cell r="F35">
            <v>1.4207732703022522E-4</v>
          </cell>
          <cell r="G35">
            <v>3.5704292721691383E-4</v>
          </cell>
          <cell r="H35">
            <v>1.6908595815173666E-4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5.0556226014231678E-5</v>
          </cell>
          <cell r="F36">
            <v>0.23166729819303344</v>
          </cell>
          <cell r="G36">
            <v>0.26223382778726978</v>
          </cell>
          <cell r="H36">
            <v>0.26223374180071812</v>
          </cell>
          <cell r="I36">
            <v>0.26223178351388282</v>
          </cell>
          <cell r="J36">
            <v>0.26156524008324727</v>
          </cell>
          <cell r="K36">
            <v>0.26139012794646704</v>
          </cell>
          <cell r="L36">
            <v>0.25344075799319388</v>
          </cell>
          <cell r="M36">
            <v>0.25268307939736845</v>
          </cell>
        </row>
        <row r="37">
          <cell r="B37">
            <v>35.242383053763753</v>
          </cell>
          <cell r="C37">
            <v>29.684851543672028</v>
          </cell>
          <cell r="D37">
            <v>34.006861872904153</v>
          </cell>
          <cell r="E37">
            <v>21.627506772983338</v>
          </cell>
          <cell r="F37">
            <v>9.1335759857257148</v>
          </cell>
          <cell r="G37">
            <v>6.6259142733855123</v>
          </cell>
          <cell r="H37">
            <v>1.9854068302197112</v>
          </cell>
          <cell r="I37">
            <v>0.34723217182998906</v>
          </cell>
          <cell r="J37">
            <v>3.5516507906230899E-2</v>
          </cell>
          <cell r="K37">
            <v>5.6350057111492005E-3</v>
          </cell>
          <cell r="L37">
            <v>8.0079516464555307E-3</v>
          </cell>
          <cell r="M37">
            <v>1.7015999387270557E-5</v>
          </cell>
        </row>
        <row r="38">
          <cell r="B38">
            <v>0.30997815398557665</v>
          </cell>
          <cell r="C38">
            <v>4.0136276734211579E-5</v>
          </cell>
          <cell r="D38">
            <v>2.5923939049093305</v>
          </cell>
          <cell r="E38">
            <v>2.6078752007057351</v>
          </cell>
          <cell r="F38">
            <v>2.4500817729053903</v>
          </cell>
          <cell r="G38">
            <v>2.4005173319430715</v>
          </cell>
          <cell r="H38">
            <v>2.0922052922389098</v>
          </cell>
          <cell r="I38">
            <v>2.4463312433489506</v>
          </cell>
          <cell r="J38">
            <v>0.8350715010628128</v>
          </cell>
          <cell r="K38">
            <v>0.85124402781674435</v>
          </cell>
          <cell r="L38">
            <v>0.77393346946707942</v>
          </cell>
          <cell r="M38">
            <v>0.76077385849909951</v>
          </cell>
        </row>
        <row r="39">
          <cell r="B39">
            <v>0.4367258819288507</v>
          </cell>
          <cell r="C39">
            <v>0.55206525305869125</v>
          </cell>
          <cell r="D39">
            <v>0.55206756279188496</v>
          </cell>
          <cell r="E39">
            <v>0.87419123632356599</v>
          </cell>
          <cell r="F39">
            <v>0.87419424756805364</v>
          </cell>
          <cell r="G39">
            <v>0.87419456136686691</v>
          </cell>
          <cell r="H39">
            <v>0.87419466488650377</v>
          </cell>
          <cell r="I39">
            <v>0.87419523098362772</v>
          </cell>
          <cell r="J39">
            <v>0.87419498109703553</v>
          </cell>
          <cell r="K39">
            <v>0.87419598413138422</v>
          </cell>
          <cell r="L39">
            <v>0.87419613120091355</v>
          </cell>
          <cell r="M39">
            <v>0.87419954902566543</v>
          </cell>
        </row>
        <row r="55">
          <cell r="B55">
            <v>9.8138902916437534</v>
          </cell>
          <cell r="C55">
            <v>10.335082843723576</v>
          </cell>
          <cell r="D55">
            <v>10.335088025766884</v>
          </cell>
          <cell r="E55">
            <v>17.762338560693866</v>
          </cell>
          <cell r="F55">
            <v>17.762339263344153</v>
          </cell>
          <cell r="G55">
            <v>17.762339555898912</v>
          </cell>
          <cell r="H55">
            <v>17.762340275742293</v>
          </cell>
          <cell r="I55">
            <v>20.661699681824523</v>
          </cell>
          <cell r="J55">
            <v>20.66169985047032</v>
          </cell>
          <cell r="K55">
            <v>20.661701759970335</v>
          </cell>
          <cell r="L55">
            <v>20.66170100276835</v>
          </cell>
          <cell r="M55">
            <v>20.661703249660231</v>
          </cell>
        </row>
        <row r="56">
          <cell r="B56">
            <v>1.1081375460503826</v>
          </cell>
          <cell r="C56">
            <v>1.4007909563197942</v>
          </cell>
          <cell r="D56">
            <v>3.5970957918987732</v>
          </cell>
          <cell r="E56">
            <v>5.9884358309367975</v>
          </cell>
          <cell r="F56">
            <v>8.3255610108654921</v>
          </cell>
          <cell r="G56">
            <v>10.708727239442082</v>
          </cell>
          <cell r="H56">
            <v>13.114331653206159</v>
          </cell>
          <cell r="I56">
            <v>13.218328744988229</v>
          </cell>
          <cell r="J56">
            <v>13.218328639675644</v>
          </cell>
          <cell r="K56">
            <v>13.218332710773607</v>
          </cell>
          <cell r="L56">
            <v>13.218332432239052</v>
          </cell>
          <cell r="M56">
            <v>13.218337132507621</v>
          </cell>
        </row>
        <row r="57">
          <cell r="B57">
            <v>6.9177056293111399</v>
          </cell>
          <cell r="C57">
            <v>6.311332592954769</v>
          </cell>
          <cell r="D57">
            <v>6.2459451868377291</v>
          </cell>
          <cell r="E57">
            <v>5.1089331815263179</v>
          </cell>
          <cell r="F57">
            <v>3.8797106550996174</v>
          </cell>
          <cell r="G57">
            <v>2.669407724689759</v>
          </cell>
          <cell r="H57">
            <v>1.4418838123505799</v>
          </cell>
          <cell r="I57">
            <v>0.20882262533466972</v>
          </cell>
          <cell r="J57">
            <v>0.20882095519801894</v>
          </cell>
          <cell r="K57">
            <v>0.20882115093820416</v>
          </cell>
          <cell r="L57">
            <v>0.20182767973916135</v>
          </cell>
          <cell r="M57">
            <v>0.20122362247523159</v>
          </cell>
        </row>
        <row r="58">
          <cell r="B58">
            <v>1.8458220153504308</v>
          </cell>
          <cell r="C58">
            <v>1.8458213874688738</v>
          </cell>
          <cell r="D58">
            <v>4.7072787155218849E-4</v>
          </cell>
          <cell r="E58">
            <v>1.4565029896405419E-4</v>
          </cell>
          <cell r="F58">
            <v>9.9178854100036645E-5</v>
          </cell>
          <cell r="G58">
            <v>2.518491547856305E-4</v>
          </cell>
          <cell r="H58">
            <v>1.2050544880026597E-4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28.619769200520249</v>
          </cell>
          <cell r="C59">
            <v>23.917353366536894</v>
          </cell>
          <cell r="D59">
            <v>29.524686363705094</v>
          </cell>
          <cell r="E59">
            <v>19.592994133612684</v>
          </cell>
          <cell r="F59">
            <v>9.6593819598366988</v>
          </cell>
          <cell r="G59">
            <v>7.4821190556721051</v>
          </cell>
          <cell r="H59">
            <v>3.4135978166276142</v>
          </cell>
          <cell r="I59">
            <v>2.3441898850023408</v>
          </cell>
          <cell r="J59">
            <v>0.72737822337504709</v>
          </cell>
          <cell r="K59">
            <v>0.71581746988288752</v>
          </cell>
          <cell r="L59">
            <v>0.65284258193213318</v>
          </cell>
          <cell r="M59">
            <v>0.6245019940285651</v>
          </cell>
        </row>
        <row r="60">
          <cell r="B60">
            <v>0</v>
          </cell>
          <cell r="C60">
            <v>0</v>
          </cell>
          <cell r="D60">
            <v>5.39434966771608E-3</v>
          </cell>
          <cell r="E60">
            <v>4.643751256804122E-3</v>
          </cell>
          <cell r="F60">
            <v>1.2264370411769713E-3</v>
          </cell>
          <cell r="G60">
            <v>1.8979219487932839E-2</v>
          </cell>
          <cell r="H60">
            <v>1.8467490194487356E-2</v>
          </cell>
          <cell r="I60">
            <v>1.1671700061943392E-2</v>
          </cell>
          <cell r="J60">
            <v>1.1669780723564803E-2</v>
          </cell>
          <cell r="K60">
            <v>1.1668689157485349E-2</v>
          </cell>
          <cell r="L60">
            <v>1.1667235640411916E-2</v>
          </cell>
          <cell r="M60">
            <v>1.1665457055733941E-2</v>
          </cell>
        </row>
        <row r="61">
          <cell r="B61">
            <v>2.3674007699612427</v>
          </cell>
          <cell r="C61">
            <v>2.3075013179589949</v>
          </cell>
          <cell r="D61">
            <v>1.0913064669409163E-3</v>
          </cell>
          <cell r="E61">
            <v>1.2877318426998625E-4</v>
          </cell>
          <cell r="F61">
            <v>6.8742950107151822E-5</v>
          </cell>
          <cell r="G61">
            <v>2.0106630367739482E-4</v>
          </cell>
          <cell r="H61">
            <v>1.0101075977222075E-4</v>
          </cell>
          <cell r="I61">
            <v>0</v>
          </cell>
          <cell r="J61">
            <v>4.054376600069144E-5</v>
          </cell>
          <cell r="K61">
            <v>5.4073714294905866E-5</v>
          </cell>
          <cell r="L61">
            <v>1.172203077050437E-5</v>
          </cell>
          <cell r="M61">
            <v>6.4529835082164302E-6</v>
          </cell>
        </row>
        <row r="62">
          <cell r="B62">
            <v>5.185056191077849</v>
          </cell>
          <cell r="C62">
            <v>5.5675586617277402</v>
          </cell>
          <cell r="D62">
            <v>5.6974185317264467</v>
          </cell>
          <cell r="E62">
            <v>6.9453380328615708</v>
          </cell>
          <cell r="F62">
            <v>6.5080430716515592</v>
          </cell>
          <cell r="G62">
            <v>7.3982373632458449</v>
          </cell>
          <cell r="H62">
            <v>11.082138109102878</v>
          </cell>
          <cell r="I62">
            <v>12.413030218592304</v>
          </cell>
          <cell r="J62">
            <v>11.905925756068379</v>
          </cell>
          <cell r="K62">
            <v>11.852812976975271</v>
          </cell>
          <cell r="L62">
            <v>12.569913925880048</v>
          </cell>
          <cell r="M62">
            <v>12.561925974831286</v>
          </cell>
        </row>
        <row r="63">
          <cell r="B63">
            <v>6.5822738378586099</v>
          </cell>
          <cell r="C63">
            <v>7.067848807311087</v>
          </cell>
          <cell r="D63">
            <v>6.8712650879107553</v>
          </cell>
          <cell r="E63">
            <v>6.6690083059251002</v>
          </cell>
          <cell r="F63">
            <v>6.7384796678263612</v>
          </cell>
          <cell r="G63">
            <v>6.8526099587252549</v>
          </cell>
          <cell r="H63">
            <v>8.4238654688305132</v>
          </cell>
          <cell r="I63">
            <v>8.8064695316048649</v>
          </cell>
          <cell r="J63">
            <v>8.7402769370791979</v>
          </cell>
          <cell r="K63">
            <v>8.2356218070709577</v>
          </cell>
          <cell r="L63">
            <v>6.9757823692400756</v>
          </cell>
          <cell r="M63">
            <v>6.954848027093858</v>
          </cell>
        </row>
        <row r="64">
          <cell r="B64">
            <v>5.3111191042467905</v>
          </cell>
          <cell r="C64">
            <v>6.266938605770056</v>
          </cell>
          <cell r="D64">
            <v>5.8303069185643857</v>
          </cell>
          <cell r="E64">
            <v>6.8703157373803938</v>
          </cell>
          <cell r="F64">
            <v>7.4519472019446855</v>
          </cell>
          <cell r="G64">
            <v>8.0873900779702659</v>
          </cell>
          <cell r="H64">
            <v>5.9833458950461642</v>
          </cell>
          <cell r="I64">
            <v>6.0099157171041302</v>
          </cell>
          <cell r="J64">
            <v>5.9606848524213163</v>
          </cell>
          <cell r="K64">
            <v>7.6441107324147461</v>
          </cell>
          <cell r="L64">
            <v>5.9336143582682501</v>
          </cell>
          <cell r="M64">
            <v>5.914173097691064</v>
          </cell>
        </row>
        <row r="65">
          <cell r="B65">
            <v>0.46151839746871431</v>
          </cell>
          <cell r="C65">
            <v>0.54457506872721795</v>
          </cell>
          <cell r="D65">
            <v>0.54457504941151946</v>
          </cell>
          <cell r="E65">
            <v>0.54457515430377301</v>
          </cell>
          <cell r="F65">
            <v>0.5445761286694798</v>
          </cell>
          <cell r="G65">
            <v>0.54457627650920737</v>
          </cell>
          <cell r="H65">
            <v>0.54457612969648461</v>
          </cell>
          <cell r="I65">
            <v>0.54457654724859528</v>
          </cell>
          <cell r="J65">
            <v>0.54457635905268109</v>
          </cell>
          <cell r="K65">
            <v>0.54457706687933394</v>
          </cell>
          <cell r="L65">
            <v>0.54457736961820569</v>
          </cell>
          <cell r="M65">
            <v>0.54458018177940892</v>
          </cell>
        </row>
        <row r="66">
          <cell r="B66">
            <v>4.1173658870948548</v>
          </cell>
          <cell r="C66">
            <v>4.2663167967969731</v>
          </cell>
          <cell r="D66">
            <v>2.9611645569449094</v>
          </cell>
          <cell r="E66">
            <v>2.9280927712574103</v>
          </cell>
          <cell r="F66">
            <v>2.8950243114098289</v>
          </cell>
          <cell r="G66">
            <v>2.8804223097494241</v>
          </cell>
          <cell r="H66">
            <v>2.9092144573433116</v>
          </cell>
          <cell r="I66">
            <v>3.4128945719129203E-4</v>
          </cell>
          <cell r="J66">
            <v>1.3114312761706881E-4</v>
          </cell>
          <cell r="K66">
            <v>1.6343974818153515E-4</v>
          </cell>
          <cell r="L66">
            <v>8.9074861027700034E-5</v>
          </cell>
          <cell r="M66">
            <v>3.5442814847433937E-5</v>
          </cell>
        </row>
        <row r="67">
          <cell r="B67">
            <v>6.7631089829422522E-2</v>
          </cell>
          <cell r="C67">
            <v>8.5489953237138469E-2</v>
          </cell>
          <cell r="D67">
            <v>8.5434686722069567E-2</v>
          </cell>
          <cell r="E67">
            <v>8.5490449993937623E-2</v>
          </cell>
          <cell r="F67">
            <v>7.8258024679313962E-2</v>
          </cell>
          <cell r="G67">
            <v>8.5512553548051651E-2</v>
          </cell>
          <cell r="H67">
            <v>8.5505463052337263E-2</v>
          </cell>
          <cell r="I67">
            <v>8.5509864867052504E-2</v>
          </cell>
          <cell r="J67">
            <v>5.3057022504126083E-2</v>
          </cell>
          <cell r="K67">
            <v>4.6327229882113428E-2</v>
          </cell>
          <cell r="L67">
            <v>8.5134816227416359E-3</v>
          </cell>
          <cell r="M67">
            <v>4.8283236997375198E-4</v>
          </cell>
        </row>
        <row r="68">
          <cell r="B68">
            <v>0.31051210205141277</v>
          </cell>
          <cell r="C68">
            <v>0.39251839492472906</v>
          </cell>
          <cell r="D68">
            <v>0.39252003714503009</v>
          </cell>
          <cell r="E68">
            <v>0.62154996902605486</v>
          </cell>
          <cell r="F68">
            <v>0.62155211002088617</v>
          </cell>
          <cell r="G68">
            <v>0.62155233313184166</v>
          </cell>
          <cell r="H68">
            <v>0.6254862827262927</v>
          </cell>
          <cell r="I68">
            <v>0.62942056630821153</v>
          </cell>
          <cell r="J68">
            <v>0.62942038638986575</v>
          </cell>
          <cell r="K68">
            <v>0.62942110857459688</v>
          </cell>
          <cell r="L68">
            <v>0.62942121446465782</v>
          </cell>
          <cell r="M68">
            <v>0.62942367529847953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8.5971741010222313</v>
          </cell>
          <cell r="G69">
            <v>8.5973359511557508</v>
          </cell>
          <cell r="H69">
            <v>8.5973371357855868</v>
          </cell>
          <cell r="I69">
            <v>9.2665745688493697</v>
          </cell>
          <cell r="J69">
            <v>11.353850516632502</v>
          </cell>
          <cell r="K69">
            <v>12.230302062596504</v>
          </cell>
          <cell r="L69">
            <v>12.230281118694208</v>
          </cell>
          <cell r="M69">
            <v>12.230286813677848</v>
          </cell>
        </row>
        <row r="70">
          <cell r="B70">
            <v>0</v>
          </cell>
          <cell r="C70">
            <v>4.0435971181078756</v>
          </cell>
          <cell r="D70">
            <v>4.0435976245240246</v>
          </cell>
          <cell r="E70">
            <v>4.0437180194835909</v>
          </cell>
          <cell r="F70">
            <v>4.6176050575564505</v>
          </cell>
          <cell r="G70">
            <v>4.6501473772587429</v>
          </cell>
          <cell r="H70">
            <v>4.6501922689160873</v>
          </cell>
          <cell r="I70">
            <v>4.6522600088280894</v>
          </cell>
          <cell r="J70">
            <v>4.6524888226391887</v>
          </cell>
          <cell r="K70">
            <v>4.6525918694398403</v>
          </cell>
          <cell r="L70">
            <v>4.6525354821073694</v>
          </cell>
          <cell r="M70">
            <v>4.6525930177570434</v>
          </cell>
        </row>
        <row r="71">
          <cell r="B71">
            <v>72.708202062464835</v>
          </cell>
          <cell r="C71">
            <v>74.352725871565724</v>
          </cell>
          <cell r="D71">
            <v>76.136054245163834</v>
          </cell>
          <cell r="E71">
            <v>77.165708321741548</v>
          </cell>
          <cell r="F71">
            <v>77.68104692277214</v>
          </cell>
          <cell r="G71">
            <v>78.359809911943643</v>
          </cell>
          <cell r="H71">
            <v>78.652503774829384</v>
          </cell>
          <cell r="I71">
            <v>78.852810950071515</v>
          </cell>
          <cell r="J71">
            <v>78.668349789123468</v>
          </cell>
          <cell r="K71">
            <v>80.652324148018366</v>
          </cell>
          <cell r="L71">
            <v>78.291111049106462</v>
          </cell>
          <cell r="M71">
            <v>78.205786972024697</v>
          </cell>
        </row>
      </sheetData>
      <sheetData sheetId="71">
        <row r="3">
          <cell r="B3">
            <v>56.994774574912441</v>
          </cell>
          <cell r="C3">
            <v>58.701894603566537</v>
          </cell>
          <cell r="D3">
            <v>61.538282551729111</v>
          </cell>
          <cell r="E3">
            <v>62.070202792623164</v>
          </cell>
          <cell r="F3">
            <v>62.292835768810185</v>
          </cell>
          <cell r="G3">
            <v>62.658481409312657</v>
          </cell>
          <cell r="H3">
            <v>62.136012008326922</v>
          </cell>
          <cell r="I3">
            <v>61.613540477598868</v>
          </cell>
          <cell r="J3">
            <v>62.661150392447624</v>
          </cell>
          <cell r="K3">
            <v>63.516080193175824</v>
          </cell>
          <cell r="L3">
            <v>64.326122423936496</v>
          </cell>
          <cell r="M3">
            <v>65.100607483517365</v>
          </cell>
        </row>
        <row r="6">
          <cell r="B6">
            <v>0</v>
          </cell>
          <cell r="C6">
            <v>9.1171277328318983</v>
          </cell>
          <cell r="D6">
            <v>17.657859958497916</v>
          </cell>
          <cell r="E6">
            <v>17.657905031807775</v>
          </cell>
          <cell r="F6">
            <v>17.65788327948356</v>
          </cell>
          <cell r="G6">
            <v>17.658341991924196</v>
          </cell>
          <cell r="H6">
            <v>17.658389797645135</v>
          </cell>
          <cell r="I6">
            <v>17.661816674490101</v>
          </cell>
          <cell r="J6">
            <v>17.661506302042945</v>
          </cell>
          <cell r="K6">
            <v>17.66176479411358</v>
          </cell>
          <cell r="L6">
            <v>17.661665780511491</v>
          </cell>
          <cell r="M6">
            <v>17.661335166823122</v>
          </cell>
        </row>
        <row r="11">
          <cell r="B11">
            <v>60.950002488884834</v>
          </cell>
          <cell r="C11">
            <v>60.127261122092946</v>
          </cell>
          <cell r="D11">
            <v>65.120955503812525</v>
          </cell>
          <cell r="E11">
            <v>65.427506747883555</v>
          </cell>
          <cell r="F11">
            <v>65.426353785331955</v>
          </cell>
          <cell r="G11">
            <v>65.56753177419624</v>
          </cell>
          <cell r="H11">
            <v>64.932483240150816</v>
          </cell>
          <cell r="I11">
            <v>67.297952890416425</v>
          </cell>
          <cell r="J11">
            <v>68.637813563738121</v>
          </cell>
          <cell r="K11">
            <v>69.826955594513038</v>
          </cell>
          <cell r="L11">
            <v>70.985449622722655</v>
          </cell>
          <cell r="M11">
            <v>71.228800649065462</v>
          </cell>
        </row>
        <row r="12">
          <cell r="B12">
            <v>30.256634213559735</v>
          </cell>
          <cell r="C12">
            <v>26.40127422883425</v>
          </cell>
          <cell r="D12">
            <v>18.898164071462855</v>
          </cell>
          <cell r="E12">
            <v>15.774340343228353</v>
          </cell>
          <cell r="F12">
            <v>8.8739657180115863</v>
          </cell>
          <cell r="G12">
            <v>5.9878988364898742</v>
          </cell>
          <cell r="H12">
            <v>3.377519580489984</v>
          </cell>
          <cell r="I12">
            <v>0</v>
          </cell>
          <cell r="J12">
            <v>3.8052095072681411E-5</v>
          </cell>
          <cell r="K12">
            <v>7.3666084459400027E-5</v>
          </cell>
          <cell r="L12">
            <v>7.5037154776280393E-6</v>
          </cell>
          <cell r="M12">
            <v>7.3471995967598431E-6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3.0455896218674295E-5</v>
          </cell>
          <cell r="F13">
            <v>1.7563243308409588E-4</v>
          </cell>
          <cell r="G13">
            <v>1.1725256639659569E-4</v>
          </cell>
          <cell r="H13">
            <v>1.1449839542470878E-4</v>
          </cell>
          <cell r="I13">
            <v>0.93800579875853407</v>
          </cell>
          <cell r="J13">
            <v>0.92550513264505274</v>
          </cell>
          <cell r="K13">
            <v>0.93136823922487411</v>
          </cell>
          <cell r="L13">
            <v>0.93174937597330243</v>
          </cell>
          <cell r="M13">
            <v>0.93202376268540632</v>
          </cell>
        </row>
        <row r="14">
          <cell r="B14">
            <v>25.261423337092644</v>
          </cell>
          <cell r="C14">
            <v>23.669643367017805</v>
          </cell>
          <cell r="D14">
            <v>22.112516389533507</v>
          </cell>
          <cell r="E14">
            <v>22.607760031250738</v>
          </cell>
          <cell r="F14">
            <v>23.234138136069898</v>
          </cell>
          <cell r="G14">
            <v>14.009945164319946</v>
          </cell>
          <cell r="H14">
            <v>6.052299061474967</v>
          </cell>
          <cell r="I14">
            <v>3.7395124573390071</v>
          </cell>
          <cell r="J14">
            <v>4.0050584637966811</v>
          </cell>
          <cell r="K14">
            <v>3.7088393873191801</v>
          </cell>
          <cell r="L14">
            <v>3.7126606748080846</v>
          </cell>
          <cell r="M14">
            <v>3.6894660041625635</v>
          </cell>
        </row>
        <row r="15">
          <cell r="B15">
            <v>0.28726424620566166</v>
          </cell>
          <cell r="C15">
            <v>2.8976101550114377</v>
          </cell>
          <cell r="D15">
            <v>3.1203053801985927E-4</v>
          </cell>
          <cell r="E15">
            <v>9.6017888898006307E-5</v>
          </cell>
          <cell r="F15">
            <v>1.1097580530646744E-4</v>
          </cell>
          <cell r="G15">
            <v>0.24654263254930722</v>
          </cell>
          <cell r="H15">
            <v>0.87877407324280588</v>
          </cell>
          <cell r="I15">
            <v>1.5547535305519031</v>
          </cell>
          <cell r="J15">
            <v>1.5420502257498629</v>
          </cell>
          <cell r="K15">
            <v>1.5388194181103951</v>
          </cell>
          <cell r="L15">
            <v>1.5405934779212349</v>
          </cell>
          <cell r="M15">
            <v>1.531015475303201</v>
          </cell>
        </row>
        <row r="16">
          <cell r="B16">
            <v>1.4022776140007656</v>
          </cell>
          <cell r="C16">
            <v>1.5372235250197919</v>
          </cell>
          <cell r="D16">
            <v>1.2284594198804524</v>
          </cell>
          <cell r="E16">
            <v>1.3951805169001585</v>
          </cell>
          <cell r="F16">
            <v>4.1798840568295272</v>
          </cell>
          <cell r="G16">
            <v>5.0670911095746236</v>
          </cell>
          <cell r="H16">
            <v>5.1237633251298362</v>
          </cell>
          <cell r="I16">
            <v>5.1237635117610383</v>
          </cell>
          <cell r="J16">
            <v>5.1331471771299277</v>
          </cell>
          <cell r="K16">
            <v>5.1331471652621943</v>
          </cell>
          <cell r="L16">
            <v>5.3855948823924518</v>
          </cell>
          <cell r="M16">
            <v>5.3855085651516275</v>
          </cell>
        </row>
        <row r="17">
          <cell r="B17">
            <v>7.726885847515236</v>
          </cell>
          <cell r="C17">
            <v>8.3696930869569393</v>
          </cell>
          <cell r="D17">
            <v>8.534103081201021</v>
          </cell>
          <cell r="E17">
            <v>8.3648093766172611</v>
          </cell>
          <cell r="F17">
            <v>7.9854018257435273</v>
          </cell>
          <cell r="G17">
            <v>7.490554392658435</v>
          </cell>
          <cell r="H17">
            <v>9.9799555977465051</v>
          </cell>
          <cell r="I17">
            <v>9.991885158301983</v>
          </cell>
          <cell r="J17">
            <v>9.9111060840396252</v>
          </cell>
          <cell r="K17">
            <v>9.8042431050398466</v>
          </cell>
          <cell r="L17">
            <v>9.7716559872667208</v>
          </cell>
          <cell r="M17">
            <v>9.6211626111595105</v>
          </cell>
        </row>
        <row r="19">
          <cell r="B19">
            <v>0.62699377878757767</v>
          </cell>
          <cell r="C19">
            <v>0.68733266001274618</v>
          </cell>
          <cell r="D19">
            <v>0.68581992596954688</v>
          </cell>
          <cell r="E19">
            <v>0.68726738573245483</v>
          </cell>
          <cell r="F19">
            <v>3.3349630352077231</v>
          </cell>
          <cell r="G19">
            <v>5.6720081255864327</v>
          </cell>
          <cell r="H19">
            <v>7.4824963764124446</v>
          </cell>
          <cell r="I19">
            <v>7.6836083864330158</v>
          </cell>
          <cell r="J19">
            <v>7.682423372683453</v>
          </cell>
          <cell r="K19">
            <v>6.7878221087444386</v>
          </cell>
          <cell r="L19">
            <v>7.6834597995379319</v>
          </cell>
          <cell r="M19">
            <v>7.6834087392174997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0.46332696975951415</v>
          </cell>
          <cell r="F20">
            <v>0.2776924092263362</v>
          </cell>
          <cell r="G20">
            <v>0.733170505599399</v>
          </cell>
          <cell r="H20">
            <v>0.4556217396465656</v>
          </cell>
          <cell r="I20">
            <v>1.0626622877176808</v>
          </cell>
          <cell r="J20">
            <v>1.9308976237698181</v>
          </cell>
          <cell r="K20">
            <v>1.9442939511642534</v>
          </cell>
          <cell r="L20">
            <v>1.9391028747262</v>
          </cell>
          <cell r="M20">
            <v>1.969183920564096</v>
          </cell>
        </row>
        <row r="21">
          <cell r="B21">
            <v>2.9295800399766332</v>
          </cell>
          <cell r="C21">
            <v>3.192448939088381</v>
          </cell>
          <cell r="D21">
            <v>3.3652485557293748</v>
          </cell>
          <cell r="E21">
            <v>3.6717209502475532</v>
          </cell>
          <cell r="F21">
            <v>3.9954041264409015</v>
          </cell>
          <cell r="G21">
            <v>4.3409036186240249</v>
          </cell>
          <cell r="H21">
            <v>4.890383539987246</v>
          </cell>
          <cell r="I21">
            <v>10.849476496705206</v>
          </cell>
          <cell r="J21">
            <v>11.699970761313516</v>
          </cell>
          <cell r="K21">
            <v>12.604089103642574</v>
          </cell>
          <cell r="L21">
            <v>13.578168589200715</v>
          </cell>
          <cell r="M21">
            <v>14.626224205860934</v>
          </cell>
        </row>
        <row r="28">
          <cell r="B28">
            <v>3.9552279139723963</v>
          </cell>
          <cell r="C28">
            <v>1.4253665185264073</v>
          </cell>
          <cell r="D28">
            <v>3.5826729520834242</v>
          </cell>
          <cell r="E28">
            <v>3.3573039552603969</v>
          </cell>
          <cell r="F28">
            <v>3.1335180165217693</v>
          </cell>
          <cell r="G28">
            <v>2.9090503648835857</v>
          </cell>
          <cell r="H28">
            <v>2.796471231823892</v>
          </cell>
          <cell r="I28">
            <v>5.684412412817565</v>
          </cell>
          <cell r="J28">
            <v>5.9766631712904994</v>
          </cell>
          <cell r="K28">
            <v>6.3108754013372153</v>
          </cell>
          <cell r="L28">
            <v>6.6593271987861549</v>
          </cell>
          <cell r="M28">
            <v>6.1281931655481019</v>
          </cell>
        </row>
        <row r="47">
          <cell r="B47">
            <v>4.2612073308751031</v>
          </cell>
          <cell r="C47">
            <v>4.6176493583242628</v>
          </cell>
          <cell r="D47">
            <v>4.8279672753865226</v>
          </cell>
          <cell r="E47">
            <v>5.2012326079950153</v>
          </cell>
          <cell r="F47">
            <v>5.5655309715668837</v>
          </cell>
          <cell r="G47">
            <v>5.9340272443690205</v>
          </cell>
          <cell r="H47">
            <v>6.6254382082918379</v>
          </cell>
          <cell r="I47">
            <v>14.674847514509169</v>
          </cell>
          <cell r="J47">
            <v>15.877407977932203</v>
          </cell>
          <cell r="K47">
            <v>17.103878707420442</v>
          </cell>
          <cell r="L47">
            <v>18.425667660884709</v>
          </cell>
          <cell r="M47">
            <v>19.842133916649892</v>
          </cell>
        </row>
        <row r="48">
          <cell r="B48">
            <v>24.843069758682649</v>
          </cell>
          <cell r="C48">
            <v>21.720442605948822</v>
          </cell>
          <cell r="D48">
            <v>15.593691124051533</v>
          </cell>
          <cell r="E48">
            <v>13.080233212145354</v>
          </cell>
          <cell r="F48">
            <v>7.3953008395073336</v>
          </cell>
          <cell r="G48">
            <v>5.014963474584623</v>
          </cell>
          <cell r="H48">
            <v>2.8287685410665282</v>
          </cell>
          <cell r="I48">
            <v>0.78557985646027095</v>
          </cell>
          <cell r="J48">
            <v>0.77514241721985466</v>
          </cell>
          <cell r="K48">
            <v>0.78008259569656579</v>
          </cell>
          <cell r="L48">
            <v>0.78034638673935186</v>
          </cell>
          <cell r="M48">
            <v>0.78057605452868906</v>
          </cell>
        </row>
        <row r="49">
          <cell r="B49">
            <v>24.189714839505868</v>
          </cell>
          <cell r="C49">
            <v>25.154101738942614</v>
          </cell>
          <cell r="D49">
            <v>20.936322692698006</v>
          </cell>
          <cell r="E49">
            <v>21.580542493853585</v>
          </cell>
          <cell r="F49">
            <v>22.041387794470744</v>
          </cell>
          <cell r="G49">
            <v>13.569270800637817</v>
          </cell>
          <cell r="H49">
            <v>6.5857418672709835</v>
          </cell>
          <cell r="I49">
            <v>5.0604924538493607</v>
          </cell>
          <cell r="J49">
            <v>5.3711493893490383</v>
          </cell>
          <cell r="K49">
            <v>5.0891314573554736</v>
          </cell>
          <cell r="L49">
            <v>5.0888301094300088</v>
          </cell>
          <cell r="M49">
            <v>5.0825834770761844</v>
          </cell>
        </row>
        <row r="50">
          <cell r="B50">
            <v>0</v>
          </cell>
          <cell r="C50">
            <v>0</v>
          </cell>
          <cell r="D50">
            <v>6.0949011301989994E-4</v>
          </cell>
          <cell r="E50">
            <v>5.1517595402622541E-4</v>
          </cell>
          <cell r="F50">
            <v>3.822928015960475E-2</v>
          </cell>
          <cell r="G50">
            <v>0.10281837501053523</v>
          </cell>
          <cell r="H50">
            <v>0.10118160765484241</v>
          </cell>
          <cell r="I50">
            <v>6.4892646962875E-2</v>
          </cell>
          <cell r="J50">
            <v>1.4749475536938133E-3</v>
          </cell>
          <cell r="K50">
            <v>2.1929123740084691E-3</v>
          </cell>
          <cell r="L50">
            <v>2.4239946025954996E-3</v>
          </cell>
          <cell r="M50">
            <v>1.0161101086809681E-2</v>
          </cell>
        </row>
        <row r="51">
          <cell r="B51">
            <v>2.0957157324877471</v>
          </cell>
          <cell r="C51">
            <v>2.2700601218705976</v>
          </cell>
          <cell r="D51">
            <v>2.432825962700762</v>
          </cell>
          <cell r="E51">
            <v>2.2652253593573417</v>
          </cell>
          <cell r="F51">
            <v>1.8896120492390358</v>
          </cell>
          <cell r="G51">
            <v>1.3997129405696667</v>
          </cell>
          <cell r="H51">
            <v>1.0339969940378699</v>
          </cell>
          <cell r="I51">
            <v>0.97030253882511097</v>
          </cell>
          <cell r="J51">
            <v>0.89033148583876975</v>
          </cell>
          <cell r="K51">
            <v>0.78453493823269638</v>
          </cell>
          <cell r="L51">
            <v>0.7522717646505348</v>
          </cell>
          <cell r="M51">
            <v>0.60327991475160347</v>
          </cell>
        </row>
        <row r="52">
          <cell r="B52">
            <v>5.5539012565523382</v>
          </cell>
          <cell r="C52">
            <v>6.0159360342167751</v>
          </cell>
          <cell r="D52">
            <v>6.0159360876882486</v>
          </cell>
          <cell r="E52">
            <v>6.0159359234937462</v>
          </cell>
          <cell r="F52">
            <v>6.0159357582470552</v>
          </cell>
          <cell r="G52">
            <v>6.0159359081621835</v>
          </cell>
          <cell r="H52">
            <v>8.8461590477311649</v>
          </cell>
          <cell r="I52">
            <v>8.9216637678938469</v>
          </cell>
          <cell r="J52">
            <v>8.9216635373604731</v>
          </cell>
          <cell r="K52">
            <v>8.921665735756747</v>
          </cell>
          <cell r="L52">
            <v>8.9216676627435128</v>
          </cell>
          <cell r="M52">
            <v>8.9216710702963127</v>
          </cell>
        </row>
        <row r="53">
          <cell r="B53">
            <v>6.1735450361626327</v>
          </cell>
          <cell r="C53">
            <v>5.5493438631504173</v>
          </cell>
          <cell r="D53">
            <v>6.1587352000619653</v>
          </cell>
          <cell r="E53">
            <v>6.1093666084281537</v>
          </cell>
          <cell r="F53">
            <v>5.1689921187872878</v>
          </cell>
          <cell r="G53">
            <v>11.746151098503153</v>
          </cell>
          <cell r="H53">
            <v>14.79742808181342</v>
          </cell>
          <cell r="I53">
            <v>6.2099681395266062</v>
          </cell>
          <cell r="J53">
            <v>2.5743618764307761</v>
          </cell>
          <cell r="K53">
            <v>2.189665283769926</v>
          </cell>
          <cell r="L53">
            <v>0.41094516011315624</v>
          </cell>
          <cell r="M53">
            <v>0.58266748190595474</v>
          </cell>
        </row>
        <row r="54">
          <cell r="B54">
            <v>1.8770705731294572</v>
          </cell>
          <cell r="C54">
            <v>2.1600822102550459</v>
          </cell>
          <cell r="D54">
            <v>1.8084915715012075</v>
          </cell>
          <cell r="E54">
            <v>1.9646713188678788</v>
          </cell>
          <cell r="F54">
            <v>2.1027553017402756</v>
          </cell>
          <cell r="G54">
            <v>2.2044250451779286</v>
          </cell>
          <cell r="H54">
            <v>2.3066201393945653</v>
          </cell>
          <cell r="I54">
            <v>2.3954990909464557</v>
          </cell>
          <cell r="J54">
            <v>2.3636702658914257</v>
          </cell>
          <cell r="K54">
            <v>2.3787550098346726</v>
          </cell>
          <cell r="L54">
            <v>2.3795400178857853</v>
          </cell>
          <cell r="M54">
            <v>2.3802370840546518</v>
          </cell>
        </row>
        <row r="55">
          <cell r="B55">
            <v>0.62699377878757767</v>
          </cell>
          <cell r="C55">
            <v>0.68733266001274618</v>
          </cell>
          <cell r="D55">
            <v>0.68581992596954688</v>
          </cell>
          <cell r="E55">
            <v>0.68726738573245483</v>
          </cell>
          <cell r="F55">
            <v>3.3349630352077231</v>
          </cell>
          <cell r="G55">
            <v>5.6720081255864327</v>
          </cell>
          <cell r="H55">
            <v>7.4824963764124446</v>
          </cell>
          <cell r="I55">
            <v>7.6836083864330158</v>
          </cell>
          <cell r="J55">
            <v>7.682423372683453</v>
          </cell>
          <cell r="K55">
            <v>6.7878221087444386</v>
          </cell>
          <cell r="L55">
            <v>7.6834597995379319</v>
          </cell>
          <cell r="M55">
            <v>7.6834087392174997</v>
          </cell>
        </row>
        <row r="56">
          <cell r="B56">
            <v>1.2230665349314671</v>
          </cell>
          <cell r="C56">
            <v>1.3407663585222636</v>
          </cell>
          <cell r="D56">
            <v>1.0714623060197301</v>
          </cell>
          <cell r="E56">
            <v>1.2168764468403197</v>
          </cell>
          <cell r="F56">
            <v>3.6456948743667139</v>
          </cell>
          <cell r="G56">
            <v>4.4195168657709889</v>
          </cell>
          <cell r="H56">
            <v>4.4689463721782419</v>
          </cell>
          <cell r="I56">
            <v>4.4689465349579764</v>
          </cell>
          <cell r="J56">
            <v>4.4771309678927249</v>
          </cell>
          <cell r="K56">
            <v>4.4771309575416858</v>
          </cell>
          <cell r="L56">
            <v>4.6973158564226933</v>
          </cell>
          <cell r="M56">
            <v>4.69724057052525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0.26321083453304894</v>
          </cell>
          <cell r="F57">
            <v>0.20268244038070876</v>
          </cell>
          <cell r="G57">
            <v>0.57799612553752566</v>
          </cell>
          <cell r="H57">
            <v>0.36489072902777964</v>
          </cell>
          <cell r="I57">
            <v>0.93135357128501395</v>
          </cell>
          <cell r="J57">
            <v>1.7084781338213499</v>
          </cell>
          <cell r="K57">
            <v>1.7193599767931502</v>
          </cell>
          <cell r="L57">
            <v>1.7199481310125251</v>
          </cell>
          <cell r="M57">
            <v>1.7204333434600898</v>
          </cell>
        </row>
        <row r="58">
          <cell r="B58">
            <v>0</v>
          </cell>
          <cell r="C58">
            <v>9.1171277328318983</v>
          </cell>
          <cell r="D58">
            <v>17.657859958497916</v>
          </cell>
          <cell r="E58">
            <v>17.657905031807775</v>
          </cell>
          <cell r="F58">
            <v>17.65788327948356</v>
          </cell>
          <cell r="G58">
            <v>17.658341991924196</v>
          </cell>
          <cell r="H58">
            <v>17.658389797645135</v>
          </cell>
          <cell r="I58">
            <v>17.661816674490101</v>
          </cell>
          <cell r="J58">
            <v>17.661506302042945</v>
          </cell>
          <cell r="K58">
            <v>17.66176479411358</v>
          </cell>
          <cell r="L58">
            <v>17.661665780511491</v>
          </cell>
          <cell r="M58">
            <v>17.661335166823122</v>
          </cell>
        </row>
        <row r="59">
          <cell r="B59">
            <v>73.238320409669797</v>
          </cell>
          <cell r="C59">
            <v>78.632994664926258</v>
          </cell>
          <cell r="D59">
            <v>79.13715238933591</v>
          </cell>
          <cell r="E59">
            <v>77.733447333390629</v>
          </cell>
          <cell r="F59">
            <v>76.496227619679473</v>
          </cell>
          <cell r="G59">
            <v>75.497083118024662</v>
          </cell>
          <cell r="H59">
            <v>74.049293079700391</v>
          </cell>
          <cell r="I59">
            <v>71.560451089689195</v>
          </cell>
          <cell r="J59">
            <v>70.013218692259642</v>
          </cell>
          <cell r="K59">
            <v>69.615346432048625</v>
          </cell>
          <cell r="L59">
            <v>70.244026248159955</v>
          </cell>
          <cell r="M59">
            <v>70.826977948484284</v>
          </cell>
        </row>
      </sheetData>
      <sheetData sheetId="72">
        <row r="3">
          <cell r="B3">
            <v>44.576905614537608</v>
          </cell>
          <cell r="C3">
            <v>44.827338211054368</v>
          </cell>
          <cell r="D3">
            <v>44.633490730017968</v>
          </cell>
          <cell r="E3">
            <v>44.838272420289165</v>
          </cell>
          <cell r="F3">
            <v>45.030086210817558</v>
          </cell>
          <cell r="G3">
            <v>45.051866440562414</v>
          </cell>
          <cell r="H3">
            <v>44.873466616986065</v>
          </cell>
          <cell r="I3">
            <v>44.932088322112428</v>
          </cell>
          <cell r="J3">
            <v>45.475839257276455</v>
          </cell>
          <cell r="K3">
            <v>45.859518766433489</v>
          </cell>
          <cell r="L3">
            <v>46.272794097019357</v>
          </cell>
          <cell r="M3">
            <v>46.288977515739013</v>
          </cell>
        </row>
        <row r="10">
          <cell r="B10">
            <v>2.3743316562412833</v>
          </cell>
          <cell r="C10">
            <v>5.9426432116904273</v>
          </cell>
          <cell r="D10">
            <v>5.942390745704679</v>
          </cell>
          <cell r="E10">
            <v>5.9424269314789804</v>
          </cell>
          <cell r="F10">
            <v>13.247730938969266</v>
          </cell>
          <cell r="G10">
            <v>20.455531856726875</v>
          </cell>
          <cell r="H10">
            <v>20.45543879743397</v>
          </cell>
          <cell r="I10">
            <v>20.455093800324867</v>
          </cell>
          <cell r="J10">
            <v>20.455753320030063</v>
          </cell>
          <cell r="K10">
            <v>20.455887772626291</v>
          </cell>
          <cell r="L10">
            <v>19.834755562891058</v>
          </cell>
          <cell r="M10">
            <v>14.431043613392353</v>
          </cell>
        </row>
        <row r="15">
          <cell r="B15">
            <v>69.47000785956277</v>
          </cell>
          <cell r="C15">
            <v>70.028304015225274</v>
          </cell>
          <cell r="D15">
            <v>68.689376934854707</v>
          </cell>
          <cell r="E15">
            <v>69.201104989812265</v>
          </cell>
          <cell r="F15">
            <v>69.200821181527203</v>
          </cell>
          <cell r="G15">
            <v>70.49008070957629</v>
          </cell>
          <cell r="H15">
            <v>70.432126761857106</v>
          </cell>
          <cell r="I15">
            <v>77.915356871768523</v>
          </cell>
          <cell r="J15">
            <v>80.225160173274219</v>
          </cell>
          <cell r="K15">
            <v>80.15532705451939</v>
          </cell>
          <cell r="L15">
            <v>78.700523577590133</v>
          </cell>
          <cell r="M15">
            <v>74.665279411394224</v>
          </cell>
        </row>
        <row r="16">
          <cell r="B16">
            <v>60.231825324297361</v>
          </cell>
          <cell r="C16">
            <v>51.320003072104704</v>
          </cell>
          <cell r="D16">
            <v>50.846497862657898</v>
          </cell>
          <cell r="E16">
            <v>41.421574352112991</v>
          </cell>
          <cell r="F16">
            <v>13.280207497624678</v>
          </cell>
          <cell r="G16">
            <v>2.7716978105361027E-3</v>
          </cell>
          <cell r="H16">
            <v>2.5326120423387359E-3</v>
          </cell>
          <cell r="I16">
            <v>0</v>
          </cell>
          <cell r="J16">
            <v>3.6024998969192143E-5</v>
          </cell>
          <cell r="K16">
            <v>6.1973708819496368E-5</v>
          </cell>
          <cell r="L16">
            <v>7.5596068180242509E-6</v>
          </cell>
          <cell r="M16">
            <v>7.366031112482429E-6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3.0465903147737461E-5</v>
          </cell>
          <cell r="F17">
            <v>1.7554757866520315E-4</v>
          </cell>
          <cell r="G17">
            <v>8.3598604922035133E-5</v>
          </cell>
          <cell r="H17">
            <v>9.9277560763785726E-5</v>
          </cell>
          <cell r="I17">
            <v>2.4745911548951834E-3</v>
          </cell>
          <cell r="J17">
            <v>1.2303746019792989E-3</v>
          </cell>
          <cell r="K17">
            <v>8.4560847765236685E-4</v>
          </cell>
          <cell r="L17">
            <v>9.0697378544529251E-4</v>
          </cell>
          <cell r="M17">
            <v>8.72602685792564E-4</v>
          </cell>
        </row>
        <row r="18">
          <cell r="B18">
            <v>46.691687450523787</v>
          </cell>
          <cell r="C18">
            <v>48.089381442770147</v>
          </cell>
          <cell r="D18">
            <v>51.128611058685586</v>
          </cell>
          <cell r="E18">
            <v>52.125656557187611</v>
          </cell>
          <cell r="F18">
            <v>49.455329931855488</v>
          </cell>
          <cell r="G18">
            <v>34.941801236789431</v>
          </cell>
          <cell r="H18">
            <v>21.398998577594163</v>
          </cell>
          <cell r="I18">
            <v>10.030856883139489</v>
          </cell>
          <cell r="J18">
            <v>8.0489171587002435</v>
          </cell>
          <cell r="K18">
            <v>7.570076249673992</v>
          </cell>
          <cell r="L18">
            <v>7.6001207813592453</v>
          </cell>
          <cell r="M18">
            <v>6.3358436068611272</v>
          </cell>
        </row>
        <row r="19">
          <cell r="B19">
            <v>0.31022962218609673</v>
          </cell>
          <cell r="C19">
            <v>9.4392166569048821E-4</v>
          </cell>
          <cell r="D19">
            <v>9.3872311081982763E-4</v>
          </cell>
          <cell r="E19">
            <v>9.3789577042447303E-4</v>
          </cell>
          <cell r="F19">
            <v>9.3650188904065648E-4</v>
          </cell>
          <cell r="G19">
            <v>0.35910396134717171</v>
          </cell>
          <cell r="H19">
            <v>1.9670064427031158</v>
          </cell>
          <cell r="I19">
            <v>2.2495940015196392</v>
          </cell>
          <cell r="J19">
            <v>2.2351857153159425</v>
          </cell>
          <cell r="K19">
            <v>2.1792018252541974</v>
          </cell>
          <cell r="L19">
            <v>2.1654236687188644</v>
          </cell>
          <cell r="M19">
            <v>2.1031711520845469</v>
          </cell>
        </row>
        <row r="20">
          <cell r="B20">
            <v>0.10000045418283839</v>
          </cell>
          <cell r="C20">
            <v>0.10000012406914113</v>
          </cell>
          <cell r="D20">
            <v>6.3961422596171033E-4</v>
          </cell>
          <cell r="E20">
            <v>3.2041889686131936E-4</v>
          </cell>
          <cell r="F20">
            <v>1.2384579035311263E-4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6.2155839077614923</v>
          </cell>
          <cell r="C21">
            <v>9.6698777596802774</v>
          </cell>
          <cell r="D21">
            <v>9.7622548814415246</v>
          </cell>
          <cell r="E21">
            <v>7.1463784328672633</v>
          </cell>
          <cell r="F21">
            <v>7.0647930795497729</v>
          </cell>
          <cell r="G21">
            <v>7.9404246721156326</v>
          </cell>
          <cell r="H21">
            <v>9.4279410839067701</v>
          </cell>
          <cell r="I21">
            <v>9.4303708856487969</v>
          </cell>
          <cell r="J21">
            <v>9.2427784435111811</v>
          </cell>
          <cell r="K21">
            <v>8.7019655977697585</v>
          </cell>
          <cell r="L21">
            <v>9.5682247662594264</v>
          </cell>
          <cell r="M21">
            <v>7.9893970418284095</v>
          </cell>
        </row>
        <row r="22">
          <cell r="B22">
            <v>16.991195220883995</v>
          </cell>
          <cell r="C22">
            <v>19.369885710610852</v>
          </cell>
          <cell r="D22">
            <v>15.72638946723794</v>
          </cell>
          <cell r="E22">
            <v>14.722765713346112</v>
          </cell>
          <cell r="F22">
            <v>13.023932111314394</v>
          </cell>
          <cell r="G22">
            <v>12.676783017695978</v>
          </cell>
          <cell r="H22">
            <v>14.174594919168436</v>
          </cell>
          <cell r="I22">
            <v>14.072445719237681</v>
          </cell>
          <cell r="J22">
            <v>10.382488534455341</v>
          </cell>
          <cell r="K22">
            <v>8.9514234420530645</v>
          </cell>
          <cell r="L22">
            <v>8.7945347180935336</v>
          </cell>
          <cell r="M22">
            <v>8.0486853244450138</v>
          </cell>
        </row>
        <row r="23">
          <cell r="B23">
            <v>2.5068258964033912</v>
          </cell>
          <cell r="C23">
            <v>2.9279946959954755</v>
          </cell>
          <cell r="D23">
            <v>2.3922993168532996</v>
          </cell>
          <cell r="E23">
            <v>2.3095465666550714</v>
          </cell>
          <cell r="F23">
            <v>1.9597293999420218</v>
          </cell>
          <cell r="G23">
            <v>4.5643966290791234</v>
          </cell>
          <cell r="H23">
            <v>5.4711898761319251</v>
          </cell>
          <cell r="I23">
            <v>7.0101728380469677</v>
          </cell>
          <cell r="J23">
            <v>5.8951514611812996</v>
          </cell>
          <cell r="K23">
            <v>3.1599343266367805</v>
          </cell>
          <cell r="L23">
            <v>5.7435837975802091</v>
          </cell>
          <cell r="M23">
            <v>3.8191597453905048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7.8396453041787009E-2</v>
          </cell>
          <cell r="F24">
            <v>0.1471040517562229</v>
          </cell>
          <cell r="G24">
            <v>0.3607930625492799</v>
          </cell>
          <cell r="H24">
            <v>0.22984853678714187</v>
          </cell>
          <cell r="I24">
            <v>0.18402453228451213</v>
          </cell>
          <cell r="J24">
            <v>0.21294754741344535</v>
          </cell>
          <cell r="K24">
            <v>0.22023050170101988</v>
          </cell>
          <cell r="L24">
            <v>0.2039549090617073</v>
          </cell>
          <cell r="M24">
            <v>0.24456467100088355</v>
          </cell>
        </row>
        <row r="25">
          <cell r="B25">
            <v>15.194970215398428</v>
          </cell>
          <cell r="C25">
            <v>18.072324340339982</v>
          </cell>
          <cell r="D25">
            <v>20.736470205220986</v>
          </cell>
          <cell r="E25">
            <v>30.277240180882671</v>
          </cell>
          <cell r="F25">
            <v>50.816940631698749</v>
          </cell>
          <cell r="G25">
            <v>63.320198576045136</v>
          </cell>
          <cell r="H25">
            <v>68.802957579208083</v>
          </cell>
          <cell r="I25">
            <v>71.606023922127378</v>
          </cell>
          <cell r="J25">
            <v>71.952479775956192</v>
          </cell>
          <cell r="K25">
            <v>73.177926127822815</v>
          </cell>
          <cell r="L25">
            <v>72.183499707403314</v>
          </cell>
          <cell r="M25">
            <v>73.650162248789528</v>
          </cell>
        </row>
        <row r="26">
          <cell r="B26">
            <v>217.71232595120014</v>
          </cell>
          <cell r="C26">
            <v>219.57871508246149</v>
          </cell>
          <cell r="D26">
            <v>219.28347806428872</v>
          </cell>
          <cell r="E26">
            <v>217.28395202647619</v>
          </cell>
          <cell r="F26">
            <v>204.9500937805266</v>
          </cell>
          <cell r="G26">
            <v>194.65643716161347</v>
          </cell>
          <cell r="H26">
            <v>191.90729566695987</v>
          </cell>
          <cell r="I26">
            <v>192.50132024492788</v>
          </cell>
          <cell r="J26">
            <v>188.19637520940881</v>
          </cell>
          <cell r="K26">
            <v>184.1169927076175</v>
          </cell>
          <cell r="L26">
            <v>184.9607804594587</v>
          </cell>
          <cell r="M26">
            <v>176.85714317051116</v>
          </cell>
        </row>
        <row r="102">
          <cell r="B102">
            <v>8.9080017134627703</v>
          </cell>
          <cell r="C102">
            <v>7.7309706219888623</v>
          </cell>
          <cell r="D102">
            <v>6.9455643477445621</v>
          </cell>
          <cell r="E102">
            <v>5.3682769456695025</v>
          </cell>
          <cell r="F102">
            <v>2.8033228023925272</v>
          </cell>
          <cell r="G102">
            <v>1.7422275785698973</v>
          </cell>
          <cell r="H102">
            <v>1.1861640973201475</v>
          </cell>
          <cell r="I102">
            <v>3.8360295996164111</v>
          </cell>
          <cell r="J102">
            <v>4.3988804231709242</v>
          </cell>
          <cell r="K102">
            <v>4.123842415064602</v>
          </cell>
          <cell r="L102">
            <v>3.4189209157781271</v>
          </cell>
          <cell r="M102">
            <v>0.9738911290902359</v>
          </cell>
        </row>
        <row r="104">
          <cell r="B104">
            <v>19.060329428876386</v>
          </cell>
          <cell r="C104">
            <v>22.701095032718577</v>
          </cell>
          <cell r="D104">
            <v>24.984114706942368</v>
          </cell>
          <cell r="E104">
            <v>35.34672401294992</v>
          </cell>
          <cell r="F104">
            <v>51.460929285374753</v>
          </cell>
          <cell r="G104">
            <v>62.562407805325677</v>
          </cell>
          <cell r="H104">
            <v>68.421172372722239</v>
          </cell>
          <cell r="I104">
            <v>78.987676099201664</v>
          </cell>
          <cell r="J104">
            <v>78.98767222495843</v>
          </cell>
          <cell r="K104">
            <v>78.987680607161053</v>
          </cell>
          <cell r="L104">
            <v>78.987679592746261</v>
          </cell>
          <cell r="M104">
            <v>78.987690615231173</v>
          </cell>
        </row>
        <row r="105">
          <cell r="B105">
            <v>45.124391111071489</v>
          </cell>
          <cell r="C105">
            <v>38.528069706805979</v>
          </cell>
          <cell r="D105">
            <v>42.132375925264341</v>
          </cell>
          <cell r="E105">
            <v>36.093759625362999</v>
          </cell>
          <cell r="F105">
            <v>11.614837025839158</v>
          </cell>
          <cell r="G105">
            <v>2.4271182916242107E-3</v>
          </cell>
          <cell r="H105">
            <v>2.2371706639079322E-3</v>
          </cell>
          <cell r="I105">
            <v>2.119601670768541E-3</v>
          </cell>
          <cell r="J105">
            <v>1.0275015379582228E-3</v>
          </cell>
          <cell r="K105">
            <v>6.810249278996882E-4</v>
          </cell>
          <cell r="L105">
            <v>6.7990200881074101E-4</v>
          </cell>
          <cell r="M105">
            <v>6.5046538750950628E-4</v>
          </cell>
        </row>
        <row r="106">
          <cell r="B106">
            <v>36.569917429596487</v>
          </cell>
          <cell r="C106">
            <v>39.204548850773875</v>
          </cell>
          <cell r="D106">
            <v>38.013581238159844</v>
          </cell>
          <cell r="E106">
            <v>38.013574565390314</v>
          </cell>
          <cell r="F106">
            <v>34.207971949205941</v>
          </cell>
          <cell r="G106">
            <v>23.926418980732031</v>
          </cell>
          <cell r="H106">
            <v>14.144963221674608</v>
          </cell>
          <cell r="I106">
            <v>8.9401670134141966</v>
          </cell>
          <cell r="J106">
            <v>7.3175848795256773</v>
          </cell>
          <cell r="K106">
            <v>6.8823745575665702</v>
          </cell>
          <cell r="L106">
            <v>6.8823722764005648</v>
          </cell>
          <cell r="M106">
            <v>5.8218552696460053</v>
          </cell>
        </row>
        <row r="107">
          <cell r="B107">
            <v>0</v>
          </cell>
          <cell r="C107">
            <v>0</v>
          </cell>
          <cell r="D107">
            <v>2.7688824228952955E-3</v>
          </cell>
          <cell r="E107">
            <v>3.1430488878315174E-3</v>
          </cell>
          <cell r="F107">
            <v>8.7488219727577761</v>
          </cell>
          <cell r="G107">
            <v>11.754372768981646</v>
          </cell>
          <cell r="H107">
            <v>11.73920313608928</v>
          </cell>
          <cell r="I107">
            <v>3.0379932366502533</v>
          </cell>
          <cell r="J107">
            <v>3.0380780583508611</v>
          </cell>
          <cell r="K107">
            <v>3.0384015010999579</v>
          </cell>
          <cell r="L107">
            <v>3.0383919292209201</v>
          </cell>
          <cell r="M107">
            <v>3.0384169265542971</v>
          </cell>
        </row>
        <row r="108">
          <cell r="B108">
            <v>7.2000327011643619E-2</v>
          </cell>
          <cell r="C108">
            <v>7.200008932978165E-2</v>
          </cell>
          <cell r="D108">
            <v>4.6052224269243141E-4</v>
          </cell>
          <cell r="E108">
            <v>2.3070160574015003E-4</v>
          </cell>
          <cell r="F108">
            <v>8.9168969054241051E-5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7.3696545113717787E-2</v>
          </cell>
          <cell r="C109">
            <v>3.5624255492763147E-3</v>
          </cell>
          <cell r="D109">
            <v>0.2950690483487251</v>
          </cell>
          <cell r="E109">
            <v>0.29529598672096358</v>
          </cell>
          <cell r="F109">
            <v>0.29530215112220498</v>
          </cell>
          <cell r="G109">
            <v>0.29537507354631859</v>
          </cell>
          <cell r="H109">
            <v>0.29537434935267121</v>
          </cell>
          <cell r="I109">
            <v>0.29637078963455471</v>
          </cell>
          <cell r="J109">
            <v>0.29636900758666718</v>
          </cell>
          <cell r="K109">
            <v>0.29637669725594307</v>
          </cell>
          <cell r="L109">
            <v>0.2963742281011657</v>
          </cell>
          <cell r="M109">
            <v>0.29673730704128565</v>
          </cell>
        </row>
        <row r="110">
          <cell r="B110">
            <v>4.386389434511929</v>
          </cell>
          <cell r="C110">
            <v>7.6930072709587982</v>
          </cell>
          <cell r="D110">
            <v>7.6085530237038164</v>
          </cell>
          <cell r="E110">
            <v>5.4972503371863999</v>
          </cell>
          <cell r="F110">
            <v>5.4377340050868437</v>
          </cell>
          <cell r="G110">
            <v>6.155592468509008</v>
          </cell>
          <cell r="H110">
            <v>7.3640834842398117</v>
          </cell>
          <cell r="I110">
            <v>7.3650625939712642</v>
          </cell>
          <cell r="J110">
            <v>7.2126577151294375</v>
          </cell>
          <cell r="K110">
            <v>6.7732835124539967</v>
          </cell>
          <cell r="L110">
            <v>7.4770755860556051</v>
          </cell>
          <cell r="M110">
            <v>6.1940182944402302</v>
          </cell>
        </row>
        <row r="111">
          <cell r="B111">
            <v>9.1310738520993162</v>
          </cell>
          <cell r="C111">
            <v>10.32726397139977</v>
          </cell>
          <cell r="D111">
            <v>8.159862502366046</v>
          </cell>
          <cell r="E111">
            <v>7.3731030922815437</v>
          </cell>
          <cell r="F111">
            <v>6.1235168607837531</v>
          </cell>
          <cell r="G111">
            <v>5.8107036267545213</v>
          </cell>
          <cell r="H111">
            <v>6.7670122619870998</v>
          </cell>
          <cell r="I111">
            <v>6.6397382710089596</v>
          </cell>
          <cell r="J111">
            <v>4.08724863239319</v>
          </cell>
          <cell r="K111">
            <v>3.0654026431550112</v>
          </cell>
          <cell r="L111">
            <v>2.9586906466245639</v>
          </cell>
          <cell r="M111">
            <v>2.4513679237225041</v>
          </cell>
        </row>
        <row r="112">
          <cell r="B112">
            <v>2.6968852628388409</v>
          </cell>
          <cell r="C112">
            <v>3.1682200103172118</v>
          </cell>
          <cell r="D112">
            <v>3.1712537188619354</v>
          </cell>
          <cell r="E112">
            <v>3.3013941806166867</v>
          </cell>
          <cell r="F112">
            <v>3.418975013163521</v>
          </cell>
          <cell r="G112">
            <v>3.514836266569684</v>
          </cell>
          <cell r="H112">
            <v>3.5929393830119571</v>
          </cell>
          <cell r="I112">
            <v>3.6651809404866498</v>
          </cell>
          <cell r="J112">
            <v>3.7184709598286054</v>
          </cell>
          <cell r="K112">
            <v>3.7790381349467452</v>
          </cell>
          <cell r="L112">
            <v>3.779037917721269</v>
          </cell>
          <cell r="M112">
            <v>3.779042681360635</v>
          </cell>
        </row>
        <row r="113">
          <cell r="B113">
            <v>0.78533787174354019</v>
          </cell>
          <cell r="C113">
            <v>0.94127491540404673</v>
          </cell>
          <cell r="D113">
            <v>0.92681419621858041</v>
          </cell>
          <cell r="E113">
            <v>0.83506963752727481</v>
          </cell>
          <cell r="F113">
            <v>0.86227996776256477</v>
          </cell>
          <cell r="G113">
            <v>2.0083349464553537</v>
          </cell>
          <cell r="H113">
            <v>2.4073238864406776</v>
          </cell>
          <cell r="I113">
            <v>3.0844773617628372</v>
          </cell>
          <cell r="J113">
            <v>2.5938670548011933</v>
          </cell>
          <cell r="K113">
            <v>1.390373196550222</v>
          </cell>
          <cell r="L113">
            <v>2.5271774439287213</v>
          </cell>
          <cell r="M113">
            <v>1.1478793954534041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129.18235463256741</v>
          </cell>
          <cell r="C116">
            <v>136.31265610693663</v>
          </cell>
          <cell r="D116">
            <v>138.18280885798049</v>
          </cell>
          <cell r="E116">
            <v>138.07024906567818</v>
          </cell>
          <cell r="F116">
            <v>138.22151114142736</v>
          </cell>
          <cell r="G116">
            <v>138.22822849046264</v>
          </cell>
          <cell r="H116">
            <v>136.37591216093637</v>
          </cell>
          <cell r="I116">
            <v>136.30990930774243</v>
          </cell>
          <cell r="J116">
            <v>132.107609777313</v>
          </cell>
          <cell r="K116">
            <v>128.79334206280828</v>
          </cell>
          <cell r="L116">
            <v>129.20115600147707</v>
          </cell>
          <cell r="M116">
            <v>117.12259362131961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26.978291108245923</v>
          </cell>
          <cell r="C224">
            <v>25.929975293139066</v>
          </cell>
          <cell r="D224">
            <v>25.47538968397167</v>
          </cell>
          <cell r="E224">
            <v>25.632653609589543</v>
          </cell>
          <cell r="F224">
            <v>25.800026254831938</v>
          </cell>
          <cell r="G224">
            <v>26.018101389896835</v>
          </cell>
          <cell r="H224">
            <v>25.807709321224173</v>
          </cell>
          <cell r="I224">
            <v>26.330969176643425</v>
          </cell>
          <cell r="J224">
            <v>26.708971098393643</v>
          </cell>
          <cell r="K224">
            <v>26.200717487799892</v>
          </cell>
          <cell r="L224">
            <v>25.763744717362869</v>
          </cell>
          <cell r="M224">
            <v>25.218050492138488</v>
          </cell>
        </row>
        <row r="231">
          <cell r="B231">
            <v>15.552697898437941</v>
          </cell>
          <cell r="C231">
            <v>14.699679177833676</v>
          </cell>
          <cell r="D231">
            <v>12.892646853774536</v>
          </cell>
          <cell r="E231">
            <v>9.9648385517120701</v>
          </cell>
          <cell r="F231">
            <v>4.9457380765394774</v>
          </cell>
          <cell r="G231">
            <v>3.0737088777053598</v>
          </cell>
          <cell r="H231">
            <v>2.0926791408342589</v>
          </cell>
          <cell r="I231">
            <v>6.7676817906868552</v>
          </cell>
          <cell r="J231">
            <v>8.1588815029536761</v>
          </cell>
          <cell r="K231">
            <v>7.2754550122563035</v>
          </cell>
          <cell r="L231">
            <v>6.0318015176832187</v>
          </cell>
          <cell r="M231">
            <v>1.8077610468901626</v>
          </cell>
        </row>
        <row r="233">
          <cell r="B233">
            <v>22.300220722432908</v>
          </cell>
          <cell r="C233">
            <v>26.336551892693027</v>
          </cell>
          <cell r="D233">
            <v>29.999015666946427</v>
          </cell>
          <cell r="E233">
            <v>43.241629670755472</v>
          </cell>
          <cell r="F233">
            <v>63.759000298671864</v>
          </cell>
          <cell r="G233">
            <v>77.768107769315151</v>
          </cell>
          <cell r="H233">
            <v>84.335284633906326</v>
          </cell>
          <cell r="I233">
            <v>94.952425235985089</v>
          </cell>
          <cell r="J233">
            <v>95.46222074126598</v>
          </cell>
          <cell r="K233">
            <v>97.265389722522769</v>
          </cell>
          <cell r="L233">
            <v>95.801903791417274</v>
          </cell>
          <cell r="M233">
            <v>97.960363194071419</v>
          </cell>
        </row>
        <row r="234">
          <cell r="B234">
            <v>52.108849604702378</v>
          </cell>
          <cell r="C234">
            <v>44.467632965411568</v>
          </cell>
          <cell r="D234">
            <v>44.894283089961881</v>
          </cell>
          <cell r="E234">
            <v>36.930151753794732</v>
          </cell>
          <cell r="F234">
            <v>11.850254436988275</v>
          </cell>
          <cell r="G234">
            <v>2.5373447742643514E-3</v>
          </cell>
          <cell r="H234">
            <v>2.3388087276851868E-3</v>
          </cell>
          <cell r="I234">
            <v>2.2015600310183524E-3</v>
          </cell>
          <cell r="J234">
            <v>1.1176893780411464E-3</v>
          </cell>
          <cell r="K234">
            <v>7.9231870629966944E-4</v>
          </cell>
          <cell r="L234">
            <v>7.973920426575219E-4</v>
          </cell>
          <cell r="M234">
            <v>7.6666764681628972E-4</v>
          </cell>
        </row>
        <row r="235">
          <cell r="B235">
            <v>42.950367789710626</v>
          </cell>
          <cell r="C235">
            <v>44.348622771891655</v>
          </cell>
          <cell r="D235">
            <v>46.459873621708923</v>
          </cell>
          <cell r="E235">
            <v>47.398935607055726</v>
          </cell>
          <cell r="F235">
            <v>40.674052934553679</v>
          </cell>
          <cell r="G235">
            <v>26.987527509467185</v>
          </cell>
          <cell r="H235">
            <v>15.954647888903249</v>
          </cell>
          <cell r="I235">
            <v>10.083958958555206</v>
          </cell>
          <cell r="J235">
            <v>8.2537854272932787</v>
          </cell>
          <cell r="K235">
            <v>7.7628960727621568</v>
          </cell>
          <cell r="L235">
            <v>7.7628924793856564</v>
          </cell>
          <cell r="M235">
            <v>6.5666960751743062</v>
          </cell>
        </row>
        <row r="236">
          <cell r="B236">
            <v>0</v>
          </cell>
          <cell r="C236">
            <v>0</v>
          </cell>
          <cell r="D236">
            <v>3.3245829356865339E-3</v>
          </cell>
          <cell r="E236">
            <v>3.8445507582926339E-3</v>
          </cell>
          <cell r="F236">
            <v>10.921555305140327</v>
          </cell>
          <cell r="G236">
            <v>14.113750383813509</v>
          </cell>
          <cell r="H236">
            <v>14.095536578717816</v>
          </cell>
          <cell r="I236">
            <v>3.6477891087329271</v>
          </cell>
          <cell r="J236">
            <v>3.6478911456817622</v>
          </cell>
          <cell r="K236">
            <v>3.6482798293073397</v>
          </cell>
          <cell r="L236">
            <v>3.6482682254615875</v>
          </cell>
          <cell r="M236">
            <v>3.6482975776795081</v>
          </cell>
        </row>
        <row r="238">
          <cell r="B238">
            <v>9.5458811969986873E-2</v>
          </cell>
          <cell r="C238">
            <v>4.2397621704505298E-3</v>
          </cell>
          <cell r="D238">
            <v>0.34653569648633942</v>
          </cell>
          <cell r="E238">
            <v>0.34680227084864618</v>
          </cell>
          <cell r="F238">
            <v>0.3468094783588947</v>
          </cell>
          <cell r="G238">
            <v>0.34689512447692494</v>
          </cell>
          <cell r="H238">
            <v>0.34689424546137176</v>
          </cell>
          <cell r="I238">
            <v>0.34806442975163315</v>
          </cell>
          <cell r="J238">
            <v>0.34806243592806524</v>
          </cell>
          <cell r="K238">
            <v>0.34807141932358304</v>
          </cell>
          <cell r="L238">
            <v>0.34806768891373063</v>
          </cell>
          <cell r="M238">
            <v>0.34849487856949068</v>
          </cell>
        </row>
        <row r="239">
          <cell r="B239">
            <v>5.6816710147009495</v>
          </cell>
          <cell r="C239">
            <v>9.1557060640994514</v>
          </cell>
          <cell r="D239">
            <v>8.9356550138947775</v>
          </cell>
          <cell r="E239">
            <v>6.4560948542833234</v>
          </cell>
          <cell r="F239">
            <v>6.3861969396158118</v>
          </cell>
          <cell r="G239">
            <v>7.2292661325662095</v>
          </cell>
          <cell r="H239">
            <v>8.648544429732544</v>
          </cell>
          <cell r="I239">
            <v>8.6496928898312877</v>
          </cell>
          <cell r="J239">
            <v>8.4707076299439734</v>
          </cell>
          <cell r="K239">
            <v>7.9546955866943119</v>
          </cell>
          <cell r="L239">
            <v>8.7812237782810652</v>
          </cell>
          <cell r="M239">
            <v>7.2743925423500047</v>
          </cell>
        </row>
        <row r="240">
          <cell r="B240">
            <v>9.6515447929114622</v>
          </cell>
          <cell r="C240">
            <v>10.924504502934976</v>
          </cell>
          <cell r="D240">
            <v>8.4915533106581407</v>
          </cell>
          <cell r="E240">
            <v>7.6728098076039197</v>
          </cell>
          <cell r="F240">
            <v>6.3724288243074154</v>
          </cell>
          <cell r="G240">
            <v>6.0468994011828814</v>
          </cell>
          <cell r="H240">
            <v>7.0420802815037442</v>
          </cell>
          <cell r="I240">
            <v>6.9096329829705105</v>
          </cell>
          <cell r="J240">
            <v>4.2533887205497578</v>
          </cell>
          <cell r="K240">
            <v>3.1900070713538975</v>
          </cell>
          <cell r="L240">
            <v>3.0789567973912431</v>
          </cell>
          <cell r="M240">
            <v>2.5510136048440222</v>
          </cell>
        </row>
        <row r="241">
          <cell r="B241">
            <v>2.8666772262907534</v>
          </cell>
          <cell r="C241">
            <v>3.3630562660251808</v>
          </cell>
          <cell r="D241">
            <v>3.3001601207847719</v>
          </cell>
          <cell r="E241">
            <v>3.4355914087157204</v>
          </cell>
          <cell r="F241">
            <v>3.5579515942032089</v>
          </cell>
          <cell r="G241">
            <v>3.6577088512519769</v>
          </cell>
          <cell r="H241">
            <v>3.7389868008076546</v>
          </cell>
          <cell r="I241">
            <v>3.8141648894694775</v>
          </cell>
          <cell r="J241">
            <v>3.8696208015007536</v>
          </cell>
          <cell r="K241">
            <v>3.9326504184184516</v>
          </cell>
          <cell r="L241">
            <v>3.9326496877922308</v>
          </cell>
          <cell r="M241">
            <v>3.9326551674495338</v>
          </cell>
        </row>
        <row r="242">
          <cell r="B242">
            <v>2.5068258964033912</v>
          </cell>
          <cell r="C242">
            <v>2.9279946959954755</v>
          </cell>
          <cell r="D242">
            <v>2.3922993168532996</v>
          </cell>
          <cell r="E242">
            <v>2.3095465666550714</v>
          </cell>
          <cell r="F242">
            <v>1.9597293999420218</v>
          </cell>
          <cell r="G242">
            <v>4.5643966290791234</v>
          </cell>
          <cell r="H242">
            <v>5.4711898761319251</v>
          </cell>
          <cell r="I242">
            <v>7.0101728380469677</v>
          </cell>
          <cell r="J242">
            <v>5.8951514611812996</v>
          </cell>
          <cell r="K242">
            <v>3.1599343266367805</v>
          </cell>
          <cell r="L242">
            <v>5.7435837975802091</v>
          </cell>
          <cell r="M242">
            <v>3.8191597453905048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2.3743316562412833</v>
          </cell>
          <cell r="C244">
            <v>5.9426432116904273</v>
          </cell>
          <cell r="D244">
            <v>5.942390745704679</v>
          </cell>
          <cell r="E244">
            <v>5.9424269314789804</v>
          </cell>
          <cell r="F244">
            <v>13.247730938969266</v>
          </cell>
          <cell r="G244">
            <v>20.455531856726875</v>
          </cell>
          <cell r="H244">
            <v>20.45543879743397</v>
          </cell>
          <cell r="I244">
            <v>20.455093800324867</v>
          </cell>
          <cell r="J244">
            <v>20.455753320030063</v>
          </cell>
          <cell r="K244">
            <v>20.455887772626291</v>
          </cell>
          <cell r="L244">
            <v>19.834755562891058</v>
          </cell>
          <cell r="M244">
            <v>14.431043613392353</v>
          </cell>
        </row>
        <row r="245">
          <cell r="B245">
            <v>156.16064574081335</v>
          </cell>
          <cell r="C245">
            <v>162.24263140007568</v>
          </cell>
          <cell r="D245">
            <v>163.65819854195212</v>
          </cell>
          <cell r="E245">
            <v>163.70290267526769</v>
          </cell>
          <cell r="F245">
            <v>164.0215373962593</v>
          </cell>
          <cell r="G245">
            <v>164.24632988035947</v>
          </cell>
          <cell r="H245">
            <v>162.18362148216053</v>
          </cell>
          <cell r="I245">
            <v>162.64087848438584</v>
          </cell>
          <cell r="J245">
            <v>158.81658087570668</v>
          </cell>
          <cell r="K245">
            <v>154.9940595506082</v>
          </cell>
          <cell r="L245">
            <v>154.96490071883991</v>
          </cell>
          <cell r="M245">
            <v>142.34064411345813</v>
          </cell>
        </row>
      </sheetData>
      <sheetData sheetId="73">
        <row r="21">
          <cell r="B21">
            <v>78.067096358098112</v>
          </cell>
          <cell r="C21">
            <v>74.887390375040198</v>
          </cell>
          <cell r="D21">
            <v>66.939315707295378</v>
          </cell>
          <cell r="E21">
            <v>45.832418809241403</v>
          </cell>
          <cell r="F21">
            <v>21.841150164227876</v>
          </cell>
          <cell r="G21">
            <v>8.7912021235677837</v>
          </cell>
          <cell r="H21">
            <v>5.0785496845930131</v>
          </cell>
          <cell r="I21">
            <v>0.261984494250463</v>
          </cell>
          <cell r="J21">
            <v>0.22964300951439509</v>
          </cell>
          <cell r="K21">
            <v>0.33201254179713158</v>
          </cell>
          <cell r="L21">
            <v>0.21868911927604706</v>
          </cell>
          <cell r="M21">
            <v>0.20931615665016612</v>
          </cell>
        </row>
        <row r="22">
          <cell r="B22">
            <v>117.57680795576709</v>
          </cell>
          <cell r="C22">
            <v>111.029999465309</v>
          </cell>
          <cell r="D22">
            <v>67.185421820576394</v>
          </cell>
          <cell r="E22">
            <v>50.973367076208625</v>
          </cell>
          <cell r="F22">
            <v>33.874762860123113</v>
          </cell>
          <cell r="G22">
            <v>20.558556594196453</v>
          </cell>
          <cell r="H22">
            <v>6.1174249167777983</v>
          </cell>
          <cell r="I22">
            <v>0.33959650167260785</v>
          </cell>
          <cell r="J22">
            <v>0.63218177276075527</v>
          </cell>
          <cell r="K22">
            <v>0.44009654695838135</v>
          </cell>
          <cell r="L22">
            <v>0.18659624921364415</v>
          </cell>
          <cell r="M22">
            <v>0.12796645229841586</v>
          </cell>
        </row>
        <row r="23">
          <cell r="B23">
            <v>1.093065539995328</v>
          </cell>
          <cell r="C23">
            <v>1.384552610595789</v>
          </cell>
          <cell r="D23">
            <v>1.8217794186639547</v>
          </cell>
          <cell r="E23">
            <v>2.5503079019340666</v>
          </cell>
          <cell r="F23">
            <v>2.335091006515416</v>
          </cell>
          <cell r="G23">
            <v>2.1204211406058824</v>
          </cell>
          <cell r="H23">
            <v>1.9055017979111413</v>
          </cell>
          <cell r="I23">
            <v>-4.1187081598614839E-6</v>
          </cell>
          <cell r="J23">
            <v>9.9123106340082145E-5</v>
          </cell>
          <cell r="K23">
            <v>1.5797241917003824E-4</v>
          </cell>
          <cell r="L23">
            <v>4.6879181230030653E-5</v>
          </cell>
          <cell r="M23">
            <v>9.1534031560147611E-5</v>
          </cell>
        </row>
        <row r="24">
          <cell r="B24">
            <v>0.28572511066286516</v>
          </cell>
          <cell r="C24">
            <v>0.1870319237247563</v>
          </cell>
          <cell r="D24">
            <v>0.35935403474780864</v>
          </cell>
          <cell r="E24">
            <v>6.5118420826279236E-2</v>
          </cell>
          <cell r="F24">
            <v>1.1957894615670294E-2</v>
          </cell>
          <cell r="G24">
            <v>2.9836770437368437E-3</v>
          </cell>
          <cell r="H24">
            <v>9.0572255065185959E-4</v>
          </cell>
          <cell r="I24">
            <v>7.4539904007263848E-5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4.5208804441143853</v>
          </cell>
          <cell r="C25">
            <v>4.336739541404401</v>
          </cell>
          <cell r="D25">
            <v>3.8764545302017135</v>
          </cell>
          <cell r="E25">
            <v>2.6542008380621085</v>
          </cell>
          <cell r="F25">
            <v>1.5210460638798375</v>
          </cell>
          <cell r="G25">
            <v>0.50975027707734055</v>
          </cell>
          <cell r="H25">
            <v>0.29475077972405384</v>
          </cell>
          <cell r="I25">
            <v>1.0842095324188967</v>
          </cell>
          <cell r="J25">
            <v>1.0153648123087415</v>
          </cell>
          <cell r="K25">
            <v>0.90179438049058036</v>
          </cell>
          <cell r="L25">
            <v>0.90196362919073303</v>
          </cell>
          <cell r="M25">
            <v>0.86950810729131367</v>
          </cell>
        </row>
        <row r="26">
          <cell r="B26">
            <v>2.9709446633545404</v>
          </cell>
          <cell r="C26">
            <v>2.9709404606058119</v>
          </cell>
          <cell r="D26">
            <v>3.1571843028513689</v>
          </cell>
          <cell r="E26">
            <v>2.970861872730346</v>
          </cell>
          <cell r="F26">
            <v>2.971340764331305</v>
          </cell>
          <cell r="G26">
            <v>2.9711220586666172</v>
          </cell>
          <cell r="H26">
            <v>2.9711013611663408</v>
          </cell>
          <cell r="I26">
            <v>2.7218277424382573</v>
          </cell>
          <cell r="J26">
            <v>2.3396423538451461</v>
          </cell>
          <cell r="K26">
            <v>2.453741412800424</v>
          </cell>
          <cell r="L26">
            <v>2.6294294214236764</v>
          </cell>
          <cell r="M26">
            <v>2.6585905520819701</v>
          </cell>
        </row>
        <row r="27">
          <cell r="B27">
            <v>2.3139292151431679E-2</v>
          </cell>
          <cell r="C27">
            <v>2.644272943342902E-2</v>
          </cell>
          <cell r="D27">
            <v>2.5827025770743445E-4</v>
          </cell>
          <cell r="E27">
            <v>6.7461128991514258E-5</v>
          </cell>
          <cell r="F27">
            <v>5.1172962840210106E-5</v>
          </cell>
          <cell r="G27">
            <v>1.0079844755468226E-3</v>
          </cell>
          <cell r="H27">
            <v>4.0048218307858985E-4</v>
          </cell>
          <cell r="I27">
            <v>2.8630717046584941E-4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1.6182853822038901E-5</v>
          </cell>
          <cell r="C28">
            <v>1.1087861401070799E-5</v>
          </cell>
          <cell r="D28">
            <v>7.2432052853157501E-6</v>
          </cell>
          <cell r="E28">
            <v>1.8369895526306501E-4</v>
          </cell>
          <cell r="F28">
            <v>4.7149107986380702E-4</v>
          </cell>
          <cell r="G28">
            <v>2.1225369533729201E-4</v>
          </cell>
          <cell r="H28">
            <v>2.0249309601873801E-4</v>
          </cell>
          <cell r="I28">
            <v>1.69077930642126</v>
          </cell>
          <cell r="J28">
            <v>1.50961945992656</v>
          </cell>
          <cell r="K28">
            <v>1.3478924464172499</v>
          </cell>
          <cell r="L28">
            <v>1.2036476054387899</v>
          </cell>
          <cell r="M28">
            <v>1.0747053667811399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1.3403287381074635E-2</v>
          </cell>
          <cell r="F32">
            <v>1.4054913569653209</v>
          </cell>
          <cell r="G32">
            <v>5.6869426531830323</v>
          </cell>
          <cell r="H32">
            <v>8.8045433425465287</v>
          </cell>
          <cell r="I32">
            <v>10.388475845588127</v>
          </cell>
          <cell r="J32">
            <v>8.3842189909385088</v>
          </cell>
          <cell r="K32">
            <v>11.573455185688974</v>
          </cell>
          <cell r="L32">
            <v>12.085018478910396</v>
          </cell>
          <cell r="M32">
            <v>10.85608819037026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83.523174041178677</v>
          </cell>
          <cell r="E11">
            <v>83.082357537148823</v>
          </cell>
          <cell r="F11">
            <v>74.089930698309374</v>
          </cell>
          <cell r="G11">
            <v>52.50967465616543</v>
          </cell>
          <cell r="H11">
            <v>26.254839271726851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5.3031297188195277</v>
          </cell>
          <cell r="F12">
            <v>18.522482302236913</v>
          </cell>
          <cell r="G12">
            <v>38.626175506939845</v>
          </cell>
          <cell r="H12">
            <v>68.679007127192278</v>
          </cell>
          <cell r="I12">
            <v>93.873181971386259</v>
          </cell>
          <cell r="J12">
            <v>93.873181321553488</v>
          </cell>
          <cell r="K12">
            <v>94.928935872153474</v>
          </cell>
          <cell r="L12">
            <v>96.637239944607614</v>
          </cell>
          <cell r="M12">
            <v>98.328898451281376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0.16817687725239999</v>
          </cell>
          <cell r="G13">
            <v>0.75101021013571401</v>
          </cell>
          <cell r="H13">
            <v>0.80310642900478046</v>
          </cell>
          <cell r="I13">
            <v>0.83912723626611907</v>
          </cell>
          <cell r="J13">
            <v>0.86563233217296409</v>
          </cell>
          <cell r="K13">
            <v>0.88993023205799993</v>
          </cell>
          <cell r="L13">
            <v>0.88896752383265154</v>
          </cell>
          <cell r="M13">
            <v>0.86682730658612428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2.6030471848828363</v>
          </cell>
          <cell r="C53">
            <v>2.4224612169604032</v>
          </cell>
          <cell r="D53">
            <v>2.3346023898812844</v>
          </cell>
          <cell r="E53">
            <v>2.2433804565288722</v>
          </cell>
          <cell r="F53">
            <v>2.2405806881557071</v>
          </cell>
          <cell r="G53">
            <v>2.4975435048420027</v>
          </cell>
          <cell r="H53">
            <v>2.4322486174091402</v>
          </cell>
          <cell r="I53">
            <v>2.5529163767955714</v>
          </cell>
          <cell r="J53">
            <v>2.4343302000510936</v>
          </cell>
          <cell r="K53">
            <v>2.317476876959772</v>
          </cell>
          <cell r="L53">
            <v>2.3174188231660029</v>
          </cell>
          <cell r="M53">
            <v>2.3174175983560925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6.4915294528549508</v>
          </cell>
          <cell r="C55">
            <v>6.1112257871541988</v>
          </cell>
          <cell r="D55">
            <v>5.6604113099721012</v>
          </cell>
          <cell r="E55">
            <v>4.926651105753141</v>
          </cell>
          <cell r="F55">
            <v>4.0625105882661892</v>
          </cell>
          <cell r="G55">
            <v>3.734659535112693</v>
          </cell>
          <cell r="H55">
            <v>3.3256117998906447</v>
          </cell>
          <cell r="I55">
            <v>3.17255634073579</v>
          </cell>
          <cell r="J55">
            <v>3.0569674573443053</v>
          </cell>
          <cell r="K55">
            <v>3.0514284018564695</v>
          </cell>
          <cell r="L55">
            <v>3.0519366193917969</v>
          </cell>
          <cell r="M55">
            <v>3.0503399069896879</v>
          </cell>
        </row>
        <row r="56">
          <cell r="B56">
            <v>3.7896363029876401</v>
          </cell>
          <cell r="C56">
            <v>3.4056931882015999</v>
          </cell>
          <cell r="D56">
            <v>2.7564547146906797</v>
          </cell>
          <cell r="E56">
            <v>2.5522021409235998</v>
          </cell>
          <cell r="F56">
            <v>2.0522679630092391</v>
          </cell>
          <cell r="G56">
            <v>1.281672130151057</v>
          </cell>
          <cell r="H56">
            <v>0.59907495265223909</v>
          </cell>
          <cell r="I56">
            <v>0.214751456300869</v>
          </cell>
          <cell r="J56">
            <v>0.23189736587451518</v>
          </cell>
          <cell r="K56">
            <v>0.21519975060650773</v>
          </cell>
          <cell r="L56">
            <v>0.21516716740291708</v>
          </cell>
          <cell r="M56">
            <v>0.21516044201336204</v>
          </cell>
        </row>
        <row r="57">
          <cell r="B57">
            <v>7.1742897718107086</v>
          </cell>
          <cell r="C57">
            <v>6.5876035989597392</v>
          </cell>
          <cell r="D57">
            <v>6.7322643557356967</v>
          </cell>
          <cell r="E57">
            <v>6.0862075674541289</v>
          </cell>
          <cell r="F57">
            <v>3.8301491780179404</v>
          </cell>
          <cell r="G57">
            <v>2.0100862457044535</v>
          </cell>
          <cell r="H57">
            <v>1.2228996541765011</v>
          </cell>
          <cell r="I57">
            <v>0.57608217571098397</v>
          </cell>
          <cell r="J57">
            <v>0.46523813876475084</v>
          </cell>
          <cell r="K57">
            <v>0.44880360122767538</v>
          </cell>
          <cell r="L57">
            <v>0.45344585955958883</v>
          </cell>
          <cell r="M57">
            <v>0.38920422688754686</v>
          </cell>
        </row>
        <row r="58">
          <cell r="B58">
            <v>14.573418949225044</v>
          </cell>
          <cell r="C58">
            <v>13.917839645285508</v>
          </cell>
          <cell r="D58">
            <v>10.072650389912539</v>
          </cell>
          <cell r="E58">
            <v>7.4170751457990489</v>
          </cell>
          <cell r="F58">
            <v>4.3291803272670579</v>
          </cell>
          <cell r="G58">
            <v>2.3447242533435624</v>
          </cell>
          <cell r="H58">
            <v>0.97632350467262807</v>
          </cell>
          <cell r="I58">
            <v>4.4890791478147563E-2</v>
          </cell>
          <cell r="J58">
            <v>6.4237866337627431E-2</v>
          </cell>
          <cell r="K58">
            <v>5.7619966403042212E-2</v>
          </cell>
          <cell r="L58">
            <v>3.0265037531902808E-2</v>
          </cell>
          <cell r="M58">
            <v>2.5204630925342041E-2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-0.6361401362334218</v>
          </cell>
          <cell r="H59">
            <v>-2.316901354806578</v>
          </cell>
          <cell r="I59">
            <v>-2.5469263194224498</v>
          </cell>
          <cell r="J59">
            <v>-2.6316934151555786</v>
          </cell>
          <cell r="K59">
            <v>-2.5510243767693881</v>
          </cell>
          <cell r="L59">
            <v>-2.5535228585251644</v>
          </cell>
          <cell r="M59">
            <v>-2.5573200216994052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-0.55495301823659327</v>
          </cell>
          <cell r="H60">
            <v>-1.4573025535722079</v>
          </cell>
          <cell r="I60">
            <v>-3.0800036064336909</v>
          </cell>
          <cell r="J60">
            <v>-3.0406906777243732</v>
          </cell>
          <cell r="K60">
            <v>-3.0391076812423314</v>
          </cell>
          <cell r="L60">
            <v>-3.040716434752893</v>
          </cell>
          <cell r="M60">
            <v>-3.0407299403323176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-0.22396946409384386</v>
          </cell>
          <cell r="J61">
            <v>-0.86003478000247091</v>
          </cell>
          <cell r="K61">
            <v>-0.97130664357934227</v>
          </cell>
          <cell r="L61">
            <v>-1.4158081310911412</v>
          </cell>
          <cell r="M61">
            <v>-1.4157705024559852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-1.7658226348628106E-5</v>
          </cell>
          <cell r="H62">
            <v>-2.6738282007203746E-5</v>
          </cell>
          <cell r="I62">
            <v>-0.53349893246388147</v>
          </cell>
          <cell r="J62">
            <v>-0.70037487235682683</v>
          </cell>
          <cell r="K62">
            <v>-0.60443349019180359</v>
          </cell>
          <cell r="L62">
            <v>-0.69374373463311689</v>
          </cell>
          <cell r="M62">
            <v>-0.69353601397104192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-1.4284208872180314E-6</v>
          </cell>
          <cell r="H63">
            <v>-1.9909204792580517E-6</v>
          </cell>
          <cell r="I63">
            <v>-0.18817679481548236</v>
          </cell>
          <cell r="J63">
            <v>-0.42727185119971239</v>
          </cell>
          <cell r="K63">
            <v>-1.728071968211133</v>
          </cell>
          <cell r="L63">
            <v>-2.0011413618446281</v>
          </cell>
          <cell r="M63">
            <v>-2.759955186290358</v>
          </cell>
        </row>
        <row r="77">
          <cell r="B77">
            <v>0.83333376333553977</v>
          </cell>
          <cell r="C77">
            <v>1.3254746188172351</v>
          </cell>
        </row>
        <row r="78">
          <cell r="B78">
            <v>0.35776963016437319</v>
          </cell>
          <cell r="C78">
            <v>0.46986742113897229</v>
          </cell>
        </row>
        <row r="79">
          <cell r="B79">
            <v>0</v>
          </cell>
          <cell r="C79">
            <v>1.9788807807989452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301.54727811247807</v>
      </c>
      <c r="G2" s="3">
        <f t="shared" ref="G2:K2" si="0">G3+G8+G11+G12+G16+G17+G18+G19</f>
        <v>296.36465505299975</v>
      </c>
      <c r="H2" s="3">
        <f t="shared" si="0"/>
        <v>327.25115253626393</v>
      </c>
      <c r="I2" s="3">
        <f t="shared" si="0"/>
        <v>375.12682568951891</v>
      </c>
      <c r="J2" s="3">
        <f t="shared" si="0"/>
        <v>436.287302219521</v>
      </c>
      <c r="K2" s="3">
        <f t="shared" si="0"/>
        <v>528.62955166319045</v>
      </c>
      <c r="L2" s="3">
        <f t="shared" ref="L2:O2" si="1">L3+L8+L11+L12+L16+L17+L18+L19</f>
        <v>564.8002418486459</v>
      </c>
      <c r="M2" s="3">
        <f t="shared" si="1"/>
        <v>596.49920074948034</v>
      </c>
      <c r="N2" s="3">
        <f t="shared" si="1"/>
        <v>603.3295716111769</v>
      </c>
      <c r="O2" s="3">
        <f t="shared" si="1"/>
        <v>603.51206638334941</v>
      </c>
      <c r="P2" s="3">
        <f>P3+P8+P11+P12+P16+P17+P18+P19</f>
        <v>601.3505880703384</v>
      </c>
      <c r="Q2" s="3">
        <f>Q3+Q8+Q11+Q12+Q16+Q17+Q18+Q19</f>
        <v>607.17023529667074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46.333746398516823</v>
      </c>
      <c r="G3" s="1">
        <f t="shared" ref="G3:K3" si="4">SUM(G4:G7)</f>
        <v>49.689233725463623</v>
      </c>
      <c r="H3" s="1">
        <f t="shared" si="4"/>
        <v>49.689234074655417</v>
      </c>
      <c r="I3" s="1">
        <f t="shared" si="4"/>
        <v>49.689234207074321</v>
      </c>
      <c r="J3" s="1">
        <f t="shared" si="4"/>
        <v>49.689249151023532</v>
      </c>
      <c r="K3" s="1">
        <f t="shared" si="4"/>
        <v>61.25229470420652</v>
      </c>
      <c r="L3" s="1">
        <f t="shared" ref="L3:O3" si="5">SUM(L4:L7)</f>
        <v>68.101749987667631</v>
      </c>
      <c r="M3" s="1">
        <f t="shared" si="5"/>
        <v>68.101756083870356</v>
      </c>
      <c r="N3" s="1">
        <f t="shared" si="5"/>
        <v>68.101756009683896</v>
      </c>
      <c r="O3" s="1">
        <f t="shared" si="5"/>
        <v>68.101756656009371</v>
      </c>
      <c r="P3" s="1">
        <f>SUM(P4:P7)</f>
        <v>68.101756569822456</v>
      </c>
      <c r="Q3" s="1">
        <f>SUM(Q4:Q7)</f>
        <v>68.101759149766806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11.11187725590727</v>
      </c>
      <c r="G4" s="1" cm="1">
        <f t="array" ref="G4">SUMPRODUCT(("RNWWOD1"=[1]OUT_PrimaryEnergyCons!$A$1:$A$1000)*1,[1]OUT_PrimaryEnergyCons!E$1:E$1000)</f>
        <v>11.952883173501899</v>
      </c>
      <c r="H4" s="1" cm="1">
        <f t="array" ref="H4">SUMPRODUCT(("RNWWOD1"=[1]OUT_PrimaryEnergyCons!$A$1:$A$1000)*1,[1]OUT_PrimaryEnergyCons!F$1:F$1000)</f>
        <v>13.357195222451672</v>
      </c>
      <c r="I4" s="1" cm="1">
        <f t="array" ref="I4">SUMPRODUCT(("RNWWOD1"=[1]OUT_PrimaryEnergyCons!$A$1:$A$1000)*1,[1]OUT_PrimaryEnergyCons!G$1:G$1000)</f>
        <v>15.656158404291237</v>
      </c>
      <c r="J4" s="1" cm="1">
        <f t="array" ref="J4">SUMPRODUCT(("RNWWOD1"=[1]OUT_PrimaryEnergyCons!$A$1:$A$1000)*1,[1]OUT_PrimaryEnergyCons!H$1:H$1000)</f>
        <v>16.424570138081105</v>
      </c>
      <c r="K4" s="1" cm="1">
        <f t="array" ref="K4">SUMPRODUCT(("RNWWOD1"=[1]OUT_PrimaryEnergyCons!$A$1:$A$1000)*1,[1]OUT_PrimaryEnergyCons!I$1:I$1000)</f>
        <v>17.113643654581455</v>
      </c>
      <c r="L4" s="1" cm="1">
        <f t="array" ref="L4">SUMPRODUCT(("RNWWOD1"=[1]OUT_PrimaryEnergyCons!$A$1:$A$1000)*1,[1]OUT_PrimaryEnergyCons!J$1:J$1000)</f>
        <v>17.771657968416037</v>
      </c>
      <c r="M4" s="1" cm="1">
        <f t="array" ref="M4">SUMPRODUCT(("RNWWOD1"=[1]OUT_PrimaryEnergyCons!$A$1:$A$1000)*1,[1]OUT_PrimaryEnergyCons!K$1:K$1000)</f>
        <v>18.429672127588336</v>
      </c>
      <c r="N4" s="1" cm="1">
        <f t="array" ref="N4">SUMPRODUCT(("RNWWOD1"=[1]OUT_PrimaryEnergyCons!$A$1:$A$1000)*1,[1]OUT_PrimaryEnergyCons!L$1:L$1000)</f>
        <v>18.341172189058938</v>
      </c>
      <c r="O4" s="1" cm="1">
        <f t="array" ref="O4">SUMPRODUCT(("RNWWOD1"=[1]OUT_PrimaryEnergyCons!$A$1:$A$1000)*1,[1]OUT_PrimaryEnergyCons!M$1:M$1000)</f>
        <v>18.252671408546004</v>
      </c>
      <c r="P4" s="1" cm="1">
        <f t="array" ref="P4">SUMPRODUCT(("RNWWOD1"=[1]OUT_PrimaryEnergyCons!$A$1:$A$1000)*1,[1]OUT_PrimaryEnergyCons!N$1:N$1000)</f>
        <v>18.164171191257307</v>
      </c>
      <c r="Q4" s="1" cm="1">
        <f t="array" ref="Q4">SUMPRODUCT(("RNWWOD1"=[1]OUT_PrimaryEnergyCons!$A$1:$A$1000)*1,[1]OUT_PrimaryEnergyCons!O$1:O$1000)</f>
        <v>18.075671877171381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7.511670285171542</v>
      </c>
      <c r="G5" s="1" cm="1">
        <f t="array" ref="G5">SUMPRODUCT(("RNWWOD2"=[1]OUT_PrimaryEnergyCons!$A$1:$A$1000)*1,[1]OUT_PrimaryEnergyCons!E$1:E$1000)</f>
        <v>7.5431409131895091</v>
      </c>
      <c r="H5" s="1" cm="1">
        <f t="array" ref="H5">SUMPRODUCT(("RNWWOD2"=[1]OUT_PrimaryEnergyCons!$A$1:$A$1000)*1,[1]OUT_PrimaryEnergyCons!F$1:F$1000)</f>
        <v>7.5903482683802039</v>
      </c>
      <c r="I5" s="1" cm="1">
        <f t="array" ref="I5">SUMPRODUCT(("RNWWOD2"=[1]OUT_PrimaryEnergyCons!$A$1:$A$1000)*1,[1]OUT_PrimaryEnergyCons!G$1:G$1000)</f>
        <v>7.6690269905551878</v>
      </c>
      <c r="J5" s="1" cm="1">
        <f t="array" ref="J5">SUMPRODUCT(("RNWWOD2"=[1]OUT_PrimaryEnergyCons!$A$1:$A$1000)*1,[1]OUT_PrimaryEnergyCons!H$1:H$1000)</f>
        <v>7.6690267345271455</v>
      </c>
      <c r="K5" s="1" cm="1">
        <f t="array" ref="K5">SUMPRODUCT(("RNWWOD2"=[1]OUT_PrimaryEnergyCons!$A$1:$A$1000)*1,[1]OUT_PrimaryEnergyCons!I$1:I$1000)</f>
        <v>7.6690275605280727</v>
      </c>
      <c r="L5" s="1" cm="1">
        <f t="array" ref="L5">SUMPRODUCT(("RNWWOD2"=[1]OUT_PrimaryEnergyCons!$A$1:$A$1000)*1,[1]OUT_PrimaryEnergyCons!J$1:J$1000)</f>
        <v>7.6690269925973729</v>
      </c>
      <c r="M5" s="1" cm="1">
        <f t="array" ref="M5">SUMPRODUCT(("RNWWOD2"=[1]OUT_PrimaryEnergyCons!$A$1:$A$1000)*1,[1]OUT_PrimaryEnergyCons!K$1:K$1000)</f>
        <v>7.6690272556234955</v>
      </c>
      <c r="N5" s="1" cm="1">
        <f t="array" ref="N5">SUMPRODUCT(("RNWWOD2"=[1]OUT_PrimaryEnergyCons!$A$1:$A$1000)*1,[1]OUT_PrimaryEnergyCons!L$1:L$1000)</f>
        <v>7.6690276325153244</v>
      </c>
      <c r="O5" s="1" cm="1">
        <f t="array" ref="O5">SUMPRODUCT(("RNWWOD2"=[1]OUT_PrimaryEnergyCons!$A$1:$A$1000)*1,[1]OUT_PrimaryEnergyCons!M$1:M$1000)</f>
        <v>7.6690271772414045</v>
      </c>
      <c r="P5" s="1" cm="1">
        <f t="array" ref="P5">SUMPRODUCT(("RNWWOD2"=[1]OUT_PrimaryEnergyCons!$A$1:$A$1000)*1,[1]OUT_PrimaryEnergyCons!N$1:N$1000)</f>
        <v>7.6690272752440132</v>
      </c>
      <c r="Q5" s="1" cm="1">
        <f t="array" ref="Q5">SUMPRODUCT(("RNWWOD2"=[1]OUT_PrimaryEnergyCons!$A$1:$A$1000)*1,[1]OUT_PrimaryEnergyCons!O$1:O$1000)</f>
        <v>7.669028284661036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3.1682440716790778</v>
      </c>
      <c r="G6" s="1" cm="1">
        <f t="array" ref="G6">SUMPRODUCT(("RNWWOD3"=[1]OUT_PrimaryEnergyCons!$A$1:$A$1000)*1,[1]OUT_PrimaryEnergyCons!E$1:E$1000)</f>
        <v>3.4956713538466659</v>
      </c>
      <c r="H6" s="1" cm="1">
        <f t="array" ref="H6">SUMPRODUCT(("RNWWOD3"=[1]OUT_PrimaryEnergyCons!$A$1:$A$1000)*1,[1]OUT_PrimaryEnergyCons!F$1:F$1000)</f>
        <v>3.9868143717187343</v>
      </c>
      <c r="I6" s="1" cm="1">
        <f t="array" ref="I6">SUMPRODUCT(("RNWWOD3"=[1]OUT_PrimaryEnergyCons!$A$1:$A$1000)*1,[1]OUT_PrimaryEnergyCons!G$1:G$1000)</f>
        <v>4.8053860522837848</v>
      </c>
      <c r="J6" s="1" cm="1">
        <f t="array" ref="J6">SUMPRODUCT(("RNWWOD3"=[1]OUT_PrimaryEnergyCons!$A$1:$A$1000)*1,[1]OUT_PrimaryEnergyCons!H$1:H$1000)</f>
        <v>4.8053859074926324</v>
      </c>
      <c r="K6" s="1" cm="1">
        <f t="array" ref="K6">SUMPRODUCT(("RNWWOD3"=[1]OUT_PrimaryEnergyCons!$A$1:$A$1000)*1,[1]OUT_PrimaryEnergyCons!I$1:I$1000)</f>
        <v>4.8053862602190911</v>
      </c>
      <c r="L6" s="1" cm="1">
        <f t="array" ref="L6">SUMPRODUCT(("RNWWOD3"=[1]OUT_PrimaryEnergyCons!$A$1:$A$1000)*1,[1]OUT_PrimaryEnergyCons!J$1:J$1000)</f>
        <v>4.805386096666644</v>
      </c>
      <c r="M6" s="1" cm="1">
        <f t="array" ref="M6">SUMPRODUCT(("RNWWOD3"=[1]OUT_PrimaryEnergyCons!$A$1:$A$1000)*1,[1]OUT_PrimaryEnergyCons!K$1:K$1000)</f>
        <v>4.8053864979683931</v>
      </c>
      <c r="N6" s="1" cm="1">
        <f t="array" ref="N6">SUMPRODUCT(("RNWWOD3"=[1]OUT_PrimaryEnergyCons!$A$1:$A$1000)*1,[1]OUT_PrimaryEnergyCons!L$1:L$1000)</f>
        <v>4.8053862933601854</v>
      </c>
      <c r="O6" s="1" cm="1">
        <f t="array" ref="O6">SUMPRODUCT(("RNWWOD3"=[1]OUT_PrimaryEnergyCons!$A$1:$A$1000)*1,[1]OUT_PrimaryEnergyCons!M$1:M$1000)</f>
        <v>4.8053864147550867</v>
      </c>
      <c r="P6" s="1" cm="1">
        <f t="array" ref="P6">SUMPRODUCT(("RNWWOD3"=[1]OUT_PrimaryEnergyCons!$A$1:$A$1000)*1,[1]OUT_PrimaryEnergyCons!N$1:N$1000)</f>
        <v>4.8053860805244977</v>
      </c>
      <c r="Q6" s="1" cm="1">
        <f t="array" ref="Q6">SUMPRODUCT(("RNWWOD3"=[1]OUT_PrimaryEnergyCons!$A$1:$A$1000)*1,[1]OUT_PrimaryEnergyCons!O$1:O$1000)</f>
        <v>4.8053867811838806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24.541954785758929</v>
      </c>
      <c r="G7" s="1" cm="1">
        <f t="array" ref="G7">SUMPRODUCT(("RNWWOD4"=[1]OUT_PrimaryEnergyCons!$A$1:$A$1000)*1+("RNWWOD5"=[1]OUT_PrimaryEnergyCons!$A$1:$A$1000)*1,[1]OUT_PrimaryEnergyCons!E$1:E$1000)</f>
        <v>26.697538284925546</v>
      </c>
      <c r="H7" s="1" cm="1">
        <f t="array" ref="H7">SUMPRODUCT(("RNWWOD4"=[1]OUT_PrimaryEnergyCons!$A$1:$A$1000)*1+("RNWWOD5"=[1]OUT_PrimaryEnergyCons!$A$1:$A$1000)*1,[1]OUT_PrimaryEnergyCons!F$1:F$1000)</f>
        <v>24.754876212104804</v>
      </c>
      <c r="I7" s="1" cm="1">
        <f t="array" ref="I7">SUMPRODUCT(("RNWWOD4"=[1]OUT_PrimaryEnergyCons!$A$1:$A$1000)*1+("RNWWOD5"=[1]OUT_PrimaryEnergyCons!$A$1:$A$1000)*1,[1]OUT_PrimaryEnergyCons!G$1:G$1000)</f>
        <v>21.558662759944109</v>
      </c>
      <c r="J7" s="1" cm="1">
        <f t="array" ref="J7">SUMPRODUCT(("RNWWOD4"=[1]OUT_PrimaryEnergyCons!$A$1:$A$1000)*1+("RNWWOD5"=[1]OUT_PrimaryEnergyCons!$A$1:$A$1000)*1,[1]OUT_PrimaryEnergyCons!H$1:H$1000)</f>
        <v>20.790266370922652</v>
      </c>
      <c r="K7" s="1" cm="1">
        <f t="array" ref="K7">SUMPRODUCT(("RNWWOD4"=[1]OUT_PrimaryEnergyCons!$A$1:$A$1000)*1+("RNWWOD5"=[1]OUT_PrimaryEnergyCons!$A$1:$A$1000)*1,[1]OUT_PrimaryEnergyCons!I$1:I$1000)</f>
        <v>31.664237228877898</v>
      </c>
      <c r="L7" s="1" cm="1">
        <f t="array" ref="L7">SUMPRODUCT(("RNWWOD4"=[1]OUT_PrimaryEnergyCons!$A$1:$A$1000)*1+("RNWWOD5"=[1]OUT_PrimaryEnergyCons!$A$1:$A$1000)*1,[1]OUT_PrimaryEnergyCons!J$1:J$1000)</f>
        <v>37.855678929987569</v>
      </c>
      <c r="M7" s="1" cm="1">
        <f t="array" ref="M7">SUMPRODUCT(("RNWWOD4"=[1]OUT_PrimaryEnergyCons!$A$1:$A$1000)*1+("RNWWOD5"=[1]OUT_PrimaryEnergyCons!$A$1:$A$1000)*1,[1]OUT_PrimaryEnergyCons!K$1:K$1000)</f>
        <v>37.197670202690141</v>
      </c>
      <c r="N7" s="1" cm="1">
        <f t="array" ref="N7">SUMPRODUCT(("RNWWOD4"=[1]OUT_PrimaryEnergyCons!$A$1:$A$1000)*1+("RNWWOD5"=[1]OUT_PrimaryEnergyCons!$A$1:$A$1000)*1,[1]OUT_PrimaryEnergyCons!L$1:L$1000)</f>
        <v>37.286169894749449</v>
      </c>
      <c r="O7" s="1" cm="1">
        <f t="array" ref="O7">SUMPRODUCT(("RNWWOD4"=[1]OUT_PrimaryEnergyCons!$A$1:$A$1000)*1+("RNWWOD5"=[1]OUT_PrimaryEnergyCons!$A$1:$A$1000)*1,[1]OUT_PrimaryEnergyCons!M$1:M$1000)</f>
        <v>37.374671655466884</v>
      </c>
      <c r="P7" s="1" cm="1">
        <f t="array" ref="P7">SUMPRODUCT(("RNWWOD4"=[1]OUT_PrimaryEnergyCons!$A$1:$A$1000)*1+("RNWWOD5"=[1]OUT_PrimaryEnergyCons!$A$1:$A$1000)*1,[1]OUT_PrimaryEnergyCons!N$1:N$1000)</f>
        <v>37.463172022796641</v>
      </c>
      <c r="Q7" s="1" cm="1">
        <f t="array" ref="Q7">SUMPRODUCT(("RNWWOD4"=[1]OUT_PrimaryEnergyCons!$A$1:$A$1000)*1+("RNWWOD5"=[1]OUT_PrimaryEnergyCons!$A$1:$A$1000)*1,[1]OUT_PrimaryEnergyCons!O$1:O$1000)</f>
        <v>37.55167220675051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70.031494937714186</v>
      </c>
      <c r="G8" s="1">
        <f t="shared" ref="G8:K8" si="9">SUM(G9:G10)</f>
        <v>70.339014324911659</v>
      </c>
      <c r="H8" s="1">
        <f t="shared" si="9"/>
        <v>69.436827513355013</v>
      </c>
      <c r="I8" s="1">
        <f t="shared" si="9"/>
        <v>69.140396450547797</v>
      </c>
      <c r="J8" s="1">
        <f t="shared" si="9"/>
        <v>69.038017804337784</v>
      </c>
      <c r="K8" s="1">
        <f t="shared" si="9"/>
        <v>78.221194869197916</v>
      </c>
      <c r="L8" s="1">
        <f t="shared" ref="L8:O8" si="10">SUM(L9:L10)</f>
        <v>78.897178141005526</v>
      </c>
      <c r="M8" s="1">
        <f t="shared" si="10"/>
        <v>83.827953789873845</v>
      </c>
      <c r="N8" s="1">
        <f t="shared" si="10"/>
        <v>81.468203028288542</v>
      </c>
      <c r="O8" s="1">
        <f t="shared" si="10"/>
        <v>80.209570334637704</v>
      </c>
      <c r="P8" s="1">
        <f>SUM(P9:P10)</f>
        <v>80.230088874609521</v>
      </c>
      <c r="Q8" s="1">
        <f>SUM(Q9:Q10)</f>
        <v>80.230105880104617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35.931063197313847</v>
      </c>
      <c r="G9" s="1" cm="1">
        <f t="array" ref="G9">SUMPRODUCT(("RNNWWST1"=[1]OUT_PrimaryEnergyCons!$A$1:$A$1000)*1,[1]OUT_PrimaryEnergyCons!E$1:E$1000)</f>
        <v>36.238582692908111</v>
      </c>
      <c r="H9" s="1" cm="1">
        <f t="array" ref="H9">SUMPRODUCT(("RNNWWST1"=[1]OUT_PrimaryEnergyCons!$A$1:$A$1000)*1,[1]OUT_PrimaryEnergyCons!F$1:F$1000)</f>
        <v>35.336395682879299</v>
      </c>
      <c r="I9" s="1" cm="1">
        <f t="array" ref="I9">SUMPRODUCT(("RNNWWST1"=[1]OUT_PrimaryEnergyCons!$A$1:$A$1000)*1,[1]OUT_PrimaryEnergyCons!G$1:G$1000)</f>
        <v>35.039964424660084</v>
      </c>
      <c r="J9" s="1" cm="1">
        <f t="array" ref="J9">SUMPRODUCT(("RNNWWST1"=[1]OUT_PrimaryEnergyCons!$A$1:$A$1000)*1,[1]OUT_PrimaryEnergyCons!H$1:H$1000)</f>
        <v>34.937583939056736</v>
      </c>
      <c r="K9" s="1" cm="1">
        <f t="array" ref="K9">SUMPRODUCT(("RNNWWST1"=[1]OUT_PrimaryEnergyCons!$A$1:$A$1000)*1,[1]OUT_PrimaryEnergyCons!I$1:I$1000)</f>
        <v>37.251894730994195</v>
      </c>
      <c r="L9" s="1" cm="1">
        <f t="array" ref="L9">SUMPRODUCT(("RNNWWST1"=[1]OUT_PrimaryEnergyCons!$A$1:$A$1000)*1,[1]OUT_PrimaryEnergyCons!J$1:J$1000)</f>
        <v>36.866955266464601</v>
      </c>
      <c r="M9" s="1" cm="1">
        <f t="array" ref="M9">SUMPRODUCT(("RNNWWST1"=[1]OUT_PrimaryEnergyCons!$A$1:$A$1000)*1,[1]OUT_PrimaryEnergyCons!K$1:K$1000)</f>
        <v>39.221616724450691</v>
      </c>
      <c r="N9" s="1" cm="1">
        <f t="array" ref="N9">SUMPRODUCT(("RNNWWST1"=[1]OUT_PrimaryEnergyCons!$A$1:$A$1000)*1,[1]OUT_PrimaryEnergyCons!L$1:L$1000)</f>
        <v>36.861865600110924</v>
      </c>
      <c r="O9" s="1" cm="1">
        <f t="array" ref="O9">SUMPRODUCT(("RNNWWST1"=[1]OUT_PrimaryEnergyCons!$A$1:$A$1000)*1,[1]OUT_PrimaryEnergyCons!M$1:M$1000)</f>
        <v>35.603178139218073</v>
      </c>
      <c r="P9" s="1" cm="1">
        <f t="array" ref="P9">SUMPRODUCT(("RNNWWST1"=[1]OUT_PrimaryEnergyCons!$A$1:$A$1000)*1,[1]OUT_PrimaryEnergyCons!N$1:N$1000)</f>
        <v>35.603181433612853</v>
      </c>
      <c r="Q9" s="1" cm="1">
        <f t="array" ref="Q9">SUMPRODUCT(("RNNWWST1"=[1]OUT_PrimaryEnergyCons!$A$1:$A$1000)*1,[1]OUT_PrimaryEnergyCons!O$1:O$1000)</f>
        <v>35.603184358239517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34.100431740400339</v>
      </c>
      <c r="G10" s="1" cm="1">
        <f t="array" ref="G10">SUMPRODUCT(("RNWWST1"=[1]OUT_PrimaryEnergyCons!$A$1:$A$1000)*1,[1]OUT_PrimaryEnergyCons!E$1:E$1000)</f>
        <v>34.100431632003541</v>
      </c>
      <c r="H10" s="1" cm="1">
        <f t="array" ref="H10">SUMPRODUCT(("RNWWST1"=[1]OUT_PrimaryEnergyCons!$A$1:$A$1000)*1,[1]OUT_PrimaryEnergyCons!F$1:F$1000)</f>
        <v>34.100431830475706</v>
      </c>
      <c r="I10" s="1" cm="1">
        <f t="array" ref="I10">SUMPRODUCT(("RNWWST1"=[1]OUT_PrimaryEnergyCons!$A$1:$A$1000)*1,[1]OUT_PrimaryEnergyCons!G$1:G$1000)</f>
        <v>34.100432025887706</v>
      </c>
      <c r="J10" s="1" cm="1">
        <f t="array" ref="J10">SUMPRODUCT(("RNWWST1"=[1]OUT_PrimaryEnergyCons!$A$1:$A$1000)*1,[1]OUT_PrimaryEnergyCons!H$1:H$1000)</f>
        <v>34.10043386528104</v>
      </c>
      <c r="K10" s="1" cm="1">
        <f t="array" ref="K10">SUMPRODUCT(("RNWWST1"=[1]OUT_PrimaryEnergyCons!$A$1:$A$1000)*1,[1]OUT_PrimaryEnergyCons!I$1:I$1000)</f>
        <v>40.969300138203714</v>
      </c>
      <c r="L10" s="1" cm="1">
        <f t="array" ref="L10">SUMPRODUCT(("RNWWST1"=[1]OUT_PrimaryEnergyCons!$A$1:$A$1000)*1,[1]OUT_PrimaryEnergyCons!J$1:J$1000)</f>
        <v>42.030222874540918</v>
      </c>
      <c r="M10" s="1" cm="1">
        <f t="array" ref="M10">SUMPRODUCT(("RNWWST1"=[1]OUT_PrimaryEnergyCons!$A$1:$A$1000)*1,[1]OUT_PrimaryEnergyCons!K$1:K$1000)</f>
        <v>44.606337065423148</v>
      </c>
      <c r="N10" s="1" cm="1">
        <f t="array" ref="N10">SUMPRODUCT(("RNWWST1"=[1]OUT_PrimaryEnergyCons!$A$1:$A$1000)*1,[1]OUT_PrimaryEnergyCons!L$1:L$1000)</f>
        <v>44.606337428177618</v>
      </c>
      <c r="O10" s="1" cm="1">
        <f t="array" ref="O10">SUMPRODUCT(("RNWWST1"=[1]OUT_PrimaryEnergyCons!$A$1:$A$1000)*1,[1]OUT_PrimaryEnergyCons!M$1:M$1000)</f>
        <v>44.60639219541963</v>
      </c>
      <c r="P10" s="1" cm="1">
        <f t="array" ref="P10">SUMPRODUCT(("RNWWST1"=[1]OUT_PrimaryEnergyCons!$A$1:$A$1000)*1,[1]OUT_PrimaryEnergyCons!N$1:N$1000)</f>
        <v>44.626907440996675</v>
      </c>
      <c r="Q10" s="1" cm="1">
        <f t="array" ref="Q10">SUMPRODUCT(("RNWWST1"=[1]OUT_PrimaryEnergyCons!$A$1:$A$1000)*1,[1]OUT_PrimaryEnergyCons!O$1:O$1000)</f>
        <v>44.6269215218651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3.7980813046904731</v>
      </c>
      <c r="G11" s="1" cm="1">
        <f t="array" ref="G11">SUMPRODUCT(("mnr"=[1]OUT_PrimaryEnergyCons!$C$1:$C$1000)*1,[1]OUT_PrimaryEnergyCons!E$1:E$1000)</f>
        <v>11.449844018904676</v>
      </c>
      <c r="H11" s="1" cm="1">
        <f t="array" ref="H11">SUMPRODUCT(("mnr"=[1]OUT_PrimaryEnergyCons!$C$1:$C$1000)*1,[1]OUT_PrimaryEnergyCons!F$1:F$1000)</f>
        <v>12.54042514576963</v>
      </c>
      <c r="I11" s="1" cm="1">
        <f t="array" ref="I11">SUMPRODUCT(("mnr"=[1]OUT_PrimaryEnergyCons!$C$1:$C$1000)*1,[1]OUT_PrimaryEnergyCons!G$1:G$1000)</f>
        <v>12.540425969124906</v>
      </c>
      <c r="J11" s="1" cm="1">
        <f t="array" ref="J11">SUMPRODUCT(("mnr"=[1]OUT_PrimaryEnergyCons!$C$1:$C$1000)*1,[1]OUT_PrimaryEnergyCons!H$1:H$1000)</f>
        <v>12.540426865254283</v>
      </c>
      <c r="K11" s="1" cm="1">
        <f t="array" ref="K11">SUMPRODUCT(("mnr"=[1]OUT_PrimaryEnergyCons!$C$1:$C$1000)*1,[1]OUT_PrimaryEnergyCons!I$1:I$1000)</f>
        <v>12.54161866583509</v>
      </c>
      <c r="L11" s="1" cm="1">
        <f t="array" ref="L11">SUMPRODUCT(("mnr"=[1]OUT_PrimaryEnergyCons!$C$1:$C$1000)*1,[1]OUT_PrimaryEnergyCons!J$1:J$1000)</f>
        <v>16.72082825430358</v>
      </c>
      <c r="M11" s="1" cm="1">
        <f t="array" ref="M11">SUMPRODUCT(("mnr"=[1]OUT_PrimaryEnergyCons!$C$1:$C$1000)*1,[1]OUT_PrimaryEnergyCons!K$1:K$1000)</f>
        <v>18.313926200316921</v>
      </c>
      <c r="N11" s="1" cm="1">
        <f t="array" ref="N11">SUMPRODUCT(("mnr"=[1]OUT_PrimaryEnergyCons!$C$1:$C$1000)*1,[1]OUT_PrimaryEnergyCons!L$1:L$1000)</f>
        <v>18.313925047628835</v>
      </c>
      <c r="O11" s="1" cm="1">
        <f t="array" ref="O11">SUMPRODUCT(("mnr"=[1]OUT_PrimaryEnergyCons!$C$1:$C$1000)*1,[1]OUT_PrimaryEnergyCons!M$1:M$1000)</f>
        <v>18.812535319887456</v>
      </c>
      <c r="P11" s="1" cm="1">
        <f t="array" ref="P11">SUMPRODUCT(("mnr"=[1]OUT_PrimaryEnergyCons!$C$1:$C$1000)*1,[1]OUT_PrimaryEnergyCons!N$1:N$1000)</f>
        <v>18.812538377391121</v>
      </c>
      <c r="Q11" s="1" cm="1">
        <f t="array" ref="Q11">SUMPRODUCT(("mnr"=[1]OUT_PrimaryEnergyCons!$C$1:$C$1000)*1,[1]OUT_PrimaryEnergyCons!O$1:O$1000)</f>
        <v>18.819938964835782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149.43048222490873</v>
      </c>
      <c r="G12" s="1">
        <f t="shared" ref="G12:K12" si="11">SUM(G13:G15)</f>
        <v>125.60461783260155</v>
      </c>
      <c r="H12" s="1">
        <f t="shared" si="11"/>
        <v>136.5613046053254</v>
      </c>
      <c r="I12" s="1">
        <f t="shared" si="11"/>
        <v>150.56988812272189</v>
      </c>
      <c r="J12" s="1">
        <f t="shared" si="11"/>
        <v>152.88975602943549</v>
      </c>
      <c r="K12" s="1">
        <f t="shared" si="11"/>
        <v>155.23863191083467</v>
      </c>
      <c r="L12" s="1">
        <f t="shared" ref="L12:O12" si="12">SUM(L13:L15)</f>
        <v>157.07365713101825</v>
      </c>
      <c r="M12" s="1">
        <f t="shared" si="12"/>
        <v>158.38430861516042</v>
      </c>
      <c r="N12" s="1">
        <f t="shared" si="12"/>
        <v>162.51096905091055</v>
      </c>
      <c r="O12" s="1">
        <f t="shared" si="12"/>
        <v>160.33476129633172</v>
      </c>
      <c r="P12" s="1">
        <f>SUM(P13:P15)</f>
        <v>159.40195937677487</v>
      </c>
      <c r="Q12" s="1">
        <f>SUM(Q13:Q15)</f>
        <v>162.70764536652226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66.745680075368128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49.798799739788947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68.926566171128769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67.328043201559296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69.60273889682432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71.931445703990676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74.358448367322495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74.836054014714648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74.836053150751738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74.836054278995292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74.83605230975121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74.836053047864056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66.632400664627511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55.764000215608128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65.549839635072502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67.313934692337028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66.883661725845954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66.383164379966018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65.622475423845486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66.283950749132657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66.283950383715037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66.283951381050443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66.283951365473882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66.283954859725924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16.052401484913073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20.041817877204469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2.0848987991241201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15.927910228825555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16.403355406765236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16.924021826877983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17.092733339850255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17.264303851313105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21.390965516443764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19.214755636285986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18.281955701549791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21.587637458932271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12.556450765020401</v>
      </c>
      <c r="G16" s="1" cm="1">
        <f t="array" ref="G16">SUMPRODUCT(ISNUMBER(SEARCH("SOL",[1]OUT_PrimaryEnergyCons!$C$1:$C$1000))*1,[1]OUT_PrimaryEnergyCons!E$1:E$1000)</f>
        <v>16.522150697529987</v>
      </c>
      <c r="H16" s="1" cm="1">
        <f t="array" ref="H16">SUMPRODUCT(ISNUMBER(SEARCH("SOL",[1]OUT_PrimaryEnergyCons!$C$1:$C$1000))*1,[1]OUT_PrimaryEnergyCons!F$1:F$1000)</f>
        <v>31.963554878715655</v>
      </c>
      <c r="I16" s="1" cm="1">
        <f t="array" ref="I16">SUMPRODUCT(ISNUMBER(SEARCH("SOL",[1]OUT_PrimaryEnergyCons!$C$1:$C$1000))*1,[1]OUT_PrimaryEnergyCons!G$1:G$1000)</f>
        <v>54.327344077298093</v>
      </c>
      <c r="J16" s="1" cm="1">
        <f t="array" ref="J16">SUMPRODUCT(ISNUMBER(SEARCH("SOL",[1]OUT_PrimaryEnergyCons!$C$1:$C$1000))*1,[1]OUT_PrimaryEnergyCons!H$1:H$1000)</f>
        <v>90.74343330709803</v>
      </c>
      <c r="K16" s="1" cm="1">
        <f t="array" ref="K16">SUMPRODUCT(ISNUMBER(SEARCH("SOL",[1]OUT_PrimaryEnergyCons!$C$1:$C$1000))*1,[1]OUT_PrimaryEnergyCons!I$1:I$1000)</f>
        <v>145.41784913198822</v>
      </c>
      <c r="L16" s="1" cm="1">
        <f t="array" ref="L16">SUMPRODUCT(ISNUMBER(SEARCH("SOL",[1]OUT_PrimaryEnergyCons!$C$1:$C$1000))*1,[1]OUT_PrimaryEnergyCons!J$1:J$1000)</f>
        <v>160.16282129373306</v>
      </c>
      <c r="M16" s="1" cm="1">
        <f t="array" ref="M16">SUMPRODUCT(ISNUMBER(SEARCH("SOL",[1]OUT_PrimaryEnergyCons!$C$1:$C$1000))*1,[1]OUT_PrimaryEnergyCons!K$1:K$1000)</f>
        <v>175.12337510930206</v>
      </c>
      <c r="N16" s="1" cm="1">
        <f t="array" ref="N16">SUMPRODUCT(ISNUMBER(SEARCH("SOL",[1]OUT_PrimaryEnergyCons!$C$1:$C$1000))*1,[1]OUT_PrimaryEnergyCons!L$1:L$1000)</f>
        <v>179.01088946929525</v>
      </c>
      <c r="O16" s="1" cm="1">
        <f t="array" ref="O16">SUMPRODUCT(ISNUMBER(SEARCH("SOL",[1]OUT_PrimaryEnergyCons!$C$1:$C$1000))*1,[1]OUT_PrimaryEnergyCons!M$1:M$1000)</f>
        <v>180.00004295792553</v>
      </c>
      <c r="P16" s="1" cm="1">
        <f t="array" ref="P16">SUMPRODUCT(ISNUMBER(SEARCH("SOL",[1]OUT_PrimaryEnergyCons!$C$1:$C$1000))*1,[1]OUT_PrimaryEnergyCons!N$1:N$1000)</f>
        <v>178.77119179478996</v>
      </c>
      <c r="Q16" s="1" cm="1">
        <f t="array" ref="Q16">SUMPRODUCT(ISNUMBER(SEARCH("SOL",[1]OUT_PrimaryEnergyCons!$C$1:$C$1000))*1,[1]OUT_PrimaryEnergyCons!O$1:O$1000)</f>
        <v>178.7630040408053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0.52400513586879827</v>
      </c>
      <c r="G17" s="1" cm="1">
        <f t="array" ref="G17">SUMPRODUCT(ISNUMBER(SEARCH("wnd",[1]OUT_PrimaryEnergyCons!$C$1:$C$1000))*1,[1]OUT_PrimaryEnergyCons!E$1:E$1000)</f>
        <v>0.54529254328636889</v>
      </c>
      <c r="H17" s="1" cm="1">
        <f t="array" ref="H17">SUMPRODUCT(ISNUMBER(SEARCH("wnd",[1]OUT_PrimaryEnergyCons!$C$1:$C$1000))*1,[1]OUT_PrimaryEnergyCons!F$1:F$1000)</f>
        <v>0.50316515932846095</v>
      </c>
      <c r="I17" s="1" cm="1">
        <f t="array" ref="I17">SUMPRODUCT(ISNUMBER(SEARCH("wnd",[1]OUT_PrimaryEnergyCons!$C$1:$C$1000))*1,[1]OUT_PrimaryEnergyCons!G$1:G$1000)</f>
        <v>0.78909794081859952</v>
      </c>
      <c r="J17" s="1" cm="1">
        <f t="array" ref="J17">SUMPRODUCT(ISNUMBER(SEARCH("wnd",[1]OUT_PrimaryEnergyCons!$C$1:$C$1000))*1,[1]OUT_PrimaryEnergyCons!H$1:H$1000)</f>
        <v>0.79773012344131167</v>
      </c>
      <c r="K17" s="1" cm="1">
        <f t="array" ref="K17">SUMPRODUCT(ISNUMBER(SEARCH("wnd",[1]OUT_PrimaryEnergyCons!$C$1:$C$1000))*1,[1]OUT_PrimaryEnergyCons!I$1:I$1000)</f>
        <v>0.79772976019291475</v>
      </c>
      <c r="L17" s="1" cm="1">
        <f t="array" ref="L17">SUMPRODUCT(ISNUMBER(SEARCH("wnd",[1]OUT_PrimaryEnergyCons!$C$1:$C$1000))*1,[1]OUT_PrimaryEnergyCons!J$1:J$1000)</f>
        <v>0.87914860746802082</v>
      </c>
      <c r="M17" s="1" cm="1">
        <f t="array" ref="M17">SUMPRODUCT(ISNUMBER(SEARCH("wnd",[1]OUT_PrimaryEnergyCons!$C$1:$C$1000))*1,[1]OUT_PrimaryEnergyCons!K$1:K$1000)</f>
        <v>0.87915351188510871</v>
      </c>
      <c r="N17" s="1" cm="1">
        <f t="array" ref="N17">SUMPRODUCT(ISNUMBER(SEARCH("wnd",[1]OUT_PrimaryEnergyCons!$C$1:$C$1000))*1,[1]OUT_PrimaryEnergyCons!L$1:L$1000)</f>
        <v>0.87915184536028468</v>
      </c>
      <c r="O17" s="1" cm="1">
        <f t="array" ref="O17">SUMPRODUCT(ISNUMBER(SEARCH("wnd",[1]OUT_PrimaryEnergyCons!$C$1:$C$1000))*1,[1]OUT_PrimaryEnergyCons!M$1:M$1000)</f>
        <v>0.8791556376472438</v>
      </c>
      <c r="P17" s="1" cm="1">
        <f t="array" ref="P17">SUMPRODUCT(ISNUMBER(SEARCH("wnd",[1]OUT_PrimaryEnergyCons!$C$1:$C$1000))*1,[1]OUT_PrimaryEnergyCons!N$1:N$1000)</f>
        <v>0.87915677988643792</v>
      </c>
      <c r="Q17" s="1" cm="1">
        <f t="array" ref="Q17">SUMPRODUCT(ISNUMBER(SEARCH("wnd",[1]OUT_PrimaryEnergyCons!$C$1:$C$1000))*1,[1]OUT_PrimaryEnergyCons!O$1:O$1000)</f>
        <v>0.87916502111490691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18.87301734575875</v>
      </c>
      <c r="G18" s="1">
        <f>[1]Overview!C$9-G19</f>
        <v>22.214501910301859</v>
      </c>
      <c r="H18" s="1">
        <f>[1]Overview!D$9-H19</f>
        <v>26.556641159114378</v>
      </c>
      <c r="I18" s="1">
        <f>[1]Overview!E$9-I19</f>
        <v>38.070438921933295</v>
      </c>
      <c r="J18" s="1">
        <f>[1]Overview!F$9-J19</f>
        <v>60.588688938930623</v>
      </c>
      <c r="K18" s="1">
        <f>[1]Overview!G$9-K19</f>
        <v>75.160133553607665</v>
      </c>
      <c r="L18" s="1">
        <f>[1]Overview!H$9-L19</f>
        <v>82.946176012468428</v>
      </c>
      <c r="M18" s="1">
        <f>[1]Overview!I$9-M19</f>
        <v>91.847728108298071</v>
      </c>
      <c r="N18" s="1">
        <f>[1]Overview!J$9-N19</f>
        <v>93.044677160009584</v>
      </c>
      <c r="O18" s="1">
        <f>[1]Overview!K$9-O19</f>
        <v>95.174244180910392</v>
      </c>
      <c r="P18" s="1">
        <f>[1]Overview!L$9-P19</f>
        <v>95.153896297064122</v>
      </c>
      <c r="Q18" s="1">
        <f>[1]Overview!M$9-Q19</f>
        <v>97.668616873521074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9.9067327426953245E-5</v>
      </c>
      <c r="L19" s="1">
        <f>+[1]Overview!H$28</f>
        <v>1.868242098129792E-2</v>
      </c>
      <c r="M19" s="1">
        <f>+[1]Overview!I$28</f>
        <v>2.099933077346873E-2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779.07789702809191</v>
      </c>
      <c r="G20" s="3">
        <f t="shared" si="13"/>
        <v>702.12616831986475</v>
      </c>
      <c r="H20" s="3">
        <f t="shared" si="13"/>
        <v>609.37025239528873</v>
      </c>
      <c r="I20" s="3">
        <f t="shared" si="13"/>
        <v>541.54317133195786</v>
      </c>
      <c r="J20" s="3">
        <f t="shared" si="13"/>
        <v>432.89765530372733</v>
      </c>
      <c r="K20" s="3">
        <f t="shared" si="13"/>
        <v>284.62371809708969</v>
      </c>
      <c r="L20" s="3">
        <f t="shared" ref="L20:O20" si="14">SUM(L21:L22,L41,L50:L51,L56)</f>
        <v>246.8208275661014</v>
      </c>
      <c r="M20" s="3">
        <f t="shared" si="14"/>
        <v>280.45568830032937</v>
      </c>
      <c r="N20" s="3">
        <f t="shared" si="14"/>
        <v>278.12914375305473</v>
      </c>
      <c r="O20" s="3">
        <f t="shared" si="14"/>
        <v>274.89370156673198</v>
      </c>
      <c r="P20" s="3">
        <f>SUM(P21:P22,P41,P50:P51,P56)</f>
        <v>277.88001710958446</v>
      </c>
      <c r="Q20" s="3">
        <f>SUM(Q21:Q22,Q41,Q50:Q51,Q56)</f>
        <v>279.28213350761666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3.6600016120192933</v>
      </c>
      <c r="G21" s="1" cm="1">
        <f t="array" ref="G21">SUMPRODUCT(("COA"=[1]OUT_PrimaryEnergyCons!$C$4:$C$10000)*1,[1]OUT_PrimaryEnergyCons!E$4:E$10000)</f>
        <v>3.5647168177012682</v>
      </c>
      <c r="H21" s="1" cm="1">
        <f t="array" ref="H21">SUMPRODUCT(("COA"=[1]OUT_PrimaryEnergyCons!$C$4:$C$10000)*1,[1]OUT_PrimaryEnergyCons!F$4:F$10000)</f>
        <v>2.2745302813039076E-3</v>
      </c>
      <c r="I21" s="1" cm="1">
        <f t="array" ref="I21">SUMPRODUCT(("COA"=[1]OUT_PrimaryEnergyCons!$C$4:$C$10000)*1,[1]OUT_PrimaryEnergyCons!G$4:G$10000)</f>
        <v>5.1261767935383647E-4</v>
      </c>
      <c r="J21" s="1" cm="1">
        <f t="array" ref="J21">SUMPRODUCT(("COA"=[1]OUT_PrimaryEnergyCons!$C$4:$C$10000)*1,[1]OUT_PrimaryEnergyCons!H$4:H$10000)</f>
        <v>2.2606579051244618E-4</v>
      </c>
      <c r="K21" s="1" cm="1">
        <f t="array" ref="K21">SUMPRODUCT(("COA"=[1]OUT_PrimaryEnergyCons!$C$4:$C$10000)*1,[1]OUT_PrimaryEnergyCons!I$4:I$10000)</f>
        <v>2.9787600544799235E-4</v>
      </c>
      <c r="L21" s="1" cm="1">
        <f t="array" ref="L21">SUMPRODUCT(("COA"=[1]OUT_PrimaryEnergyCons!$C$4:$C$10000)*1,[1]OUT_PrimaryEnergyCons!J$4:J$10000)</f>
        <v>1.490933723575213E-4</v>
      </c>
      <c r="M21" s="1" cm="1">
        <f t="array" ref="M21">SUMPRODUCT(("COA"=[1]OUT_PrimaryEnergyCons!$C$4:$C$10000)*1,[1]OUT_PrimaryEnergyCons!K$4:K$10000)</f>
        <v>0</v>
      </c>
      <c r="N21" s="1" cm="1">
        <f t="array" ref="N21">SUMPRODUCT(("COA"=[1]OUT_PrimaryEnergyCons!$C$4:$C$10000)*1,[1]OUT_PrimaryEnergyCons!L$4:L$10000)</f>
        <v>5.9623185295134408E-5</v>
      </c>
      <c r="O21" s="1" cm="1">
        <f t="array" ref="O21">SUMPRODUCT(("COA"=[1]OUT_PrimaryEnergyCons!$C$4:$C$10000)*1,[1]OUT_PrimaryEnergyCons!M$4:M$10000)</f>
        <v>7.9520168080743955E-5</v>
      </c>
      <c r="P21" s="1" cm="1">
        <f t="array" ref="P21">SUMPRODUCT(("COA"=[1]OUT_PrimaryEnergyCons!$C$4:$C$10000)*1,[1]OUT_PrimaryEnergyCons!N$4:N$10000)</f>
        <v>1.7300273571675401E-5</v>
      </c>
      <c r="Q21" s="1" cm="1">
        <f t="array" ref="Q21">SUMPRODUCT(("COA"=[1]OUT_PrimaryEnergyCons!$C$4:$C$10000)*1,[1]OUT_PrimaryEnergyCons!O$4:O$10000)</f>
        <v>9.8243337100448756E-6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310.275734464793</v>
      </c>
      <c r="G22" s="1">
        <f t="shared" ref="G22:K22" si="15">G23+G29</f>
        <v>287.17513644578599</v>
      </c>
      <c r="H22" s="1">
        <f t="shared" si="15"/>
        <v>223.23974734857592</v>
      </c>
      <c r="I22" s="1">
        <f t="shared" si="15"/>
        <v>177.24861857564193</v>
      </c>
      <c r="J22" s="1">
        <f t="shared" si="15"/>
        <v>110.20777763306373</v>
      </c>
      <c r="K22" s="1">
        <f t="shared" si="15"/>
        <v>79.296951377438731</v>
      </c>
      <c r="L22" s="1">
        <f t="shared" ref="L22:O22" si="16">L23+L29</f>
        <v>87.144627856153477</v>
      </c>
      <c r="M22" s="1">
        <f t="shared" si="16"/>
        <v>97.689973794707441</v>
      </c>
      <c r="N22" s="1">
        <f t="shared" si="16"/>
        <v>96.116227216557334</v>
      </c>
      <c r="O22" s="1">
        <f t="shared" si="16"/>
        <v>97.545536202055516</v>
      </c>
      <c r="P22" s="1">
        <f>P23+P29</f>
        <v>98.777156812705371</v>
      </c>
      <c r="Q22" s="1">
        <f>Q23+Q29</f>
        <v>100.33627419793974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304.17376286646942</v>
      </c>
      <c r="G23" s="1">
        <f t="shared" ref="G23:K23" si="20">SUM(G24:G28)</f>
        <v>281.07318283539354</v>
      </c>
      <c r="H23" s="1">
        <f t="shared" si="20"/>
        <v>217.13777611512745</v>
      </c>
      <c r="I23" s="1">
        <f t="shared" si="20"/>
        <v>166.36001802709256</v>
      </c>
      <c r="J23" s="1">
        <f t="shared" si="20"/>
        <v>86.858731206221933</v>
      </c>
      <c r="K23" s="1">
        <f t="shared" si="20"/>
        <v>36.871169094039793</v>
      </c>
      <c r="L23" s="1">
        <f t="shared" ref="L23:O23" si="21">SUM(L24:L28)</f>
        <v>14.884210205996363</v>
      </c>
      <c r="M23" s="1">
        <f t="shared" si="21"/>
        <v>0</v>
      </c>
      <c r="N23" s="1">
        <f t="shared" si="21"/>
        <v>1.5244131865959923E-2</v>
      </c>
      <c r="O23" s="1">
        <f t="shared" si="21"/>
        <v>1.1848135669958992E-2</v>
      </c>
      <c r="P23" s="1">
        <f>SUM(P24:P28)</f>
        <v>3.8682952530260539E-4</v>
      </c>
      <c r="Q23" s="1">
        <f>SUM(Q24:Q28)</f>
        <v>3.7646635722157648E-4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101.72603150476824</v>
      </c>
      <c r="G24" s="1" cm="1">
        <f t="array" ref="G24">SUMPRODUCT(("LFO"=[1]OUT_PrimaryEnergyCons!$C$4:$C$10000)*1,[1]OUT_PrimaryEnergyCons!E$4:E$10000)</f>
        <v>88.213165583659858</v>
      </c>
      <c r="H24" s="1" cm="1">
        <f t="array" ref="H24">SUMPRODUCT(("LFO"=[1]OUT_PrimaryEnergyCons!$C$4:$C$10000)*1,[1]OUT_PrimaryEnergyCons!F$4:F$10000)</f>
        <v>79.162875153606421</v>
      </c>
      <c r="I24" s="1" cm="1">
        <f t="array" ref="I24">SUMPRODUCT(("LFO"=[1]OUT_PrimaryEnergyCons!$C$4:$C$10000)*1,[1]OUT_PrimaryEnergyCons!G$4:G$10000)</f>
        <v>65.521782797984812</v>
      </c>
      <c r="J24" s="1" cm="1">
        <f t="array" ref="J24">SUMPRODUCT(("LFO"=[1]OUT_PrimaryEnergyCons!$C$4:$C$10000)*1,[1]OUT_PrimaryEnergyCons!H$4:H$10000)</f>
        <v>27.941734253788404</v>
      </c>
      <c r="K24" s="1" cm="1">
        <f t="array" ref="K24">SUMPRODUCT(("LFO"=[1]OUT_PrimaryEnergyCons!$C$4:$C$10000)*1,[1]OUT_PrimaryEnergyCons!I$4:I$10000)</f>
        <v>9.7676272388899079</v>
      </c>
      <c r="L24" s="1" cm="1">
        <f t="array" ref="L24">SUMPRODUCT(("LFO"=[1]OUT_PrimaryEnergyCons!$C$4:$C$10000)*1,[1]OUT_PrimaryEnergyCons!J$4:J$10000)</f>
        <v>5.0552651420649557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2.5944165921013267E-3</v>
      </c>
      <c r="O24" s="1" cm="1">
        <f t="array" ref="O24">SUMPRODUCT(("LFO"=[1]OUT_PrimaryEnergyCons!$C$4:$C$10000)*1,[1]OUT_PrimaryEnergyCons!M$4:M$10000)</f>
        <v>2.1998714415314619E-3</v>
      </c>
      <c r="P24" s="1" cm="1">
        <f t="array" ref="P24">SUMPRODUCT(("LFO"=[1]OUT_PrimaryEnergyCons!$C$4:$C$10000)*1,[1]OUT_PrimaryEnergyCons!N$4:N$10000)</f>
        <v>3.6544374230898237E-4</v>
      </c>
      <c r="Q24" s="1" cm="1">
        <f t="array" ref="Q24">SUMPRODUCT(("LFO"=[1]OUT_PrimaryEnergyCons!$C$4:$C$10000)*1,[1]OUT_PrimaryEnergyCons!O$4:O$10000)</f>
        <v>3.5488633564230242E-4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2.776369742229674</v>
      </c>
      <c r="G25" s="1" cm="1">
        <f t="array" ref="G25">SUMPRODUCT(("HFO"=[1]OUT_PrimaryEnergyCons!$C$4:$C$10000)*1,[1]OUT_PrimaryEnergyCons!E$4:E$10000)</f>
        <v>2.7644096214108256</v>
      </c>
      <c r="H25" s="1" cm="1">
        <f t="array" ref="H25">SUMPRODUCT(("HFO"=[1]OUT_PrimaryEnergyCons!$C$4:$C$10000)*1,[1]OUT_PrimaryEnergyCons!F$4:F$10000)</f>
        <v>7.0046362002761E-4</v>
      </c>
      <c r="I25" s="1" cm="1">
        <f t="array" ref="I25">SUMPRODUCT(("HFO"=[1]OUT_PrimaryEnergyCons!$C$4:$C$10000)*1,[1]OUT_PrimaryEnergyCons!G$4:G$10000)</f>
        <v>2.1443958712342363E-4</v>
      </c>
      <c r="J25" s="1" cm="1">
        <f t="array" ref="J25">SUMPRODUCT(("HFO"=[1]OUT_PrimaryEnergyCons!$C$4:$C$10000)*1,[1]OUT_PrimaryEnergyCons!H$4:H$10000)</f>
        <v>1.4449048654406111E-4</v>
      </c>
      <c r="K25" s="1" cm="1">
        <f t="array" ref="K25">SUMPRODUCT(("HFO"=[1]OUT_PrimaryEnergyCons!$C$4:$C$10000)*1,[1]OUT_PrimaryEnergyCons!I$4:I$10000)</f>
        <v>3.6310724131030907E-4</v>
      </c>
      <c r="L25" s="1" cm="1">
        <f t="array" ref="L25">SUMPRODUCT(("HFO"=[1]OUT_PrimaryEnergyCons!$C$4:$C$10000)*1,[1]OUT_PrimaryEnergyCons!J$4:J$10000)</f>
        <v>1.7195785472453126E-4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119.33050150332022</v>
      </c>
      <c r="G26" s="1" cm="1">
        <f t="array" ref="G26">SUMPRODUCT(("DSL"=[1]OUT_PrimaryEnergyCons!$C$4:$C$10000)*1,[1]OUT_PrimaryEnergyCons!E$4:E$10000)</f>
        <v>112.68604538994745</v>
      </c>
      <c r="H26" s="1" cm="1">
        <f t="array" ref="H26">SUMPRODUCT(("DSL"=[1]OUT_PrimaryEnergyCons!$C$4:$C$10000)*1,[1]OUT_PrimaryEnergyCons!F$4:F$10000)</f>
        <v>68.187512647712239</v>
      </c>
      <c r="I26" s="1" cm="1">
        <f t="array" ref="I26">SUMPRODUCT(("DSL"=[1]OUT_PrimaryEnergyCons!$C$4:$C$10000)*1,[1]OUT_PrimaryEnergyCons!G$4:G$10000)</f>
        <v>51.733650217865573</v>
      </c>
      <c r="J26" s="1" cm="1">
        <f t="array" ref="J26">SUMPRODUCT(("DSL"=[1]OUT_PrimaryEnergyCons!$C$4:$C$10000)*1,[1]OUT_PrimaryEnergyCons!H$4:H$10000)</f>
        <v>34.380015163579444</v>
      </c>
      <c r="K26" s="1" cm="1">
        <f t="array" ref="K26">SUMPRODUCT(("DSL"=[1]OUT_PrimaryEnergyCons!$C$4:$C$10000)*1,[1]OUT_PrimaryEnergyCons!I$4:I$10000)</f>
        <v>19.488252156588061</v>
      </c>
      <c r="L26" s="1" cm="1">
        <f t="array" ref="L26">SUMPRODUCT(("DSL"=[1]OUT_PrimaryEnergyCons!$C$4:$C$10000)*1,[1]OUT_PrimaryEnergyCons!J$4:J$10000)</f>
        <v>5.0929851043000758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3.4612468198443584E-5</v>
      </c>
      <c r="O26" s="1" cm="1">
        <f t="array" ref="O26">SUMPRODUCT(("DSL"=[1]OUT_PrimaryEnergyCons!$C$4:$C$10000)*1,[1]OUT_PrimaryEnergyCons!M$4:M$10000)</f>
        <v>6.7740514795112665E-5</v>
      </c>
      <c r="P26" s="1" cm="1">
        <f t="array" ref="P26">SUMPRODUCT(("DSL"=[1]OUT_PrimaryEnergyCons!$C$4:$C$10000)*1,[1]OUT_PrimaryEnergyCons!N$4:N$10000)</f>
        <v>7.1999493803394259E-6</v>
      </c>
      <c r="Q26" s="1" cm="1">
        <f t="array" ref="Q26">SUMPRODUCT(("DSL"=[1]OUT_PrimaryEnergyCons!$C$4:$C$10000)*1,[1]OUT_PrimaryEnergyCons!O$4:O$10000)</f>
        <v>7.1497322817400019E-6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79.231490655106981</v>
      </c>
      <c r="G27" s="1" cm="1">
        <f t="array" ref="G27">SUMPRODUCT(("GSL"=[1]OUT_PrimaryEnergyCons!$C$4:$C$10000)*1,[1]OUT_PrimaryEnergyCons!E$4:E$10000)</f>
        <v>76.004358385799691</v>
      </c>
      <c r="H27" s="1" cm="1">
        <f t="array" ref="H27">SUMPRODUCT(("GSL"=[1]OUT_PrimaryEnergyCons!$C$4:$C$10000)*1,[1]OUT_PrimaryEnergyCons!F$4:F$10000)</f>
        <v>67.93773578753499</v>
      </c>
      <c r="I27" s="1" cm="1">
        <f t="array" ref="I27">SUMPRODUCT(("GSL"=[1]OUT_PrimaryEnergyCons!$C$4:$C$10000)*1,[1]OUT_PrimaryEnergyCons!G$4:G$10000)</f>
        <v>46.516023040114099</v>
      </c>
      <c r="J27" s="1" cm="1">
        <f t="array" ref="J27">SUMPRODUCT(("GSL"=[1]OUT_PrimaryEnergyCons!$C$4:$C$10000)*1,[1]OUT_PrimaryEnergyCons!H$4:H$10000)</f>
        <v>22.166917505424628</v>
      </c>
      <c r="K27" s="1" cm="1">
        <f t="array" ref="K27">SUMPRODUCT(("GSL"=[1]OUT_PrimaryEnergyCons!$C$4:$C$10000)*1,[1]OUT_PrimaryEnergyCons!I$4:I$10000)</f>
        <v>5.9561318222185511</v>
      </c>
      <c r="L27" s="1" cm="1">
        <f t="array" ref="L27">SUMPRODUCT(("GSL"=[1]OUT_PrimaryEnergyCons!$C$4:$C$10000)*1,[1]OUT_PrimaryEnergyCons!J$4:J$10000)</f>
        <v>3.1615577099761354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1.2574385333170221E-2</v>
      </c>
      <c r="O27" s="1" cm="1">
        <f t="array" ref="O27">SUMPRODUCT(("GSL"=[1]OUT_PrimaryEnergyCons!$C$4:$C$10000)*1,[1]OUT_PrimaryEnergyCons!M$4:M$10000)</f>
        <v>9.5090605335116131E-3</v>
      </c>
      <c r="P27" s="1" cm="1">
        <f t="array" ref="P27">SUMPRODUCT(("GSL"=[1]OUT_PrimaryEnergyCons!$C$4:$C$10000)*1,[1]OUT_PrimaryEnergyCons!N$4:N$10000)</f>
        <v>7.5944278957586007E-6</v>
      </c>
      <c r="Q27" s="1" cm="1">
        <f t="array" ref="Q27">SUMPRODUCT(("GSL"=[1]OUT_PrimaryEnergyCons!$C$4:$C$10000)*1,[1]OUT_PrimaryEnergyCons!O$4:O$10000)</f>
        <v>7.4071333973992859E-6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1.1093694610443103</v>
      </c>
      <c r="G28" s="1" cm="1">
        <f t="array" ref="G28">SUMPRODUCT(("KER"=[1]OUT_PrimaryEnergyCons!$C$4:$C$10000)*1,[1]OUT_PrimaryEnergyCons!E$4:E$10000)</f>
        <v>1.4052038545757719</v>
      </c>
      <c r="H28" s="1" cm="1">
        <f t="array" ref="H28">SUMPRODUCT(("KER"=[1]OUT_PrimaryEnergyCons!$C$4:$C$10000)*1,[1]OUT_PrimaryEnergyCons!F$4:F$10000)</f>
        <v>1.8489520626537694</v>
      </c>
      <c r="I28" s="1" cm="1">
        <f t="array" ref="I28">SUMPRODUCT(("KER"=[1]OUT_PrimaryEnergyCons!$C$4:$C$10000)*1,[1]OUT_PrimaryEnergyCons!G$4:G$10000)</f>
        <v>2.5883475315409581</v>
      </c>
      <c r="J28" s="1" cm="1">
        <f t="array" ref="J28">SUMPRODUCT(("KER"=[1]OUT_PrimaryEnergyCons!$C$4:$C$10000)*1,[1]OUT_PrimaryEnergyCons!H$4:H$10000)</f>
        <v>2.3699197929429094</v>
      </c>
      <c r="K28" s="1" cm="1">
        <f t="array" ref="K28">SUMPRODUCT(("KER"=[1]OUT_PrimaryEnergyCons!$C$4:$C$10000)*1,[1]OUT_PrimaryEnergyCons!I$4:I$10000)</f>
        <v>1.6587947691019602</v>
      </c>
      <c r="L28" s="1" cm="1">
        <f t="array" ref="L28">SUMPRODUCT(("KER"=[1]OUT_PrimaryEnergyCons!$C$4:$C$10000)*1,[1]OUT_PrimaryEnergyCons!J$4:J$10000)</f>
        <v>1.5742302918004714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4.0717472489932044E-5</v>
      </c>
      <c r="O28" s="1" cm="1">
        <f t="array" ref="O28">SUMPRODUCT(("KER"=[1]OUT_PrimaryEnergyCons!$C$4:$C$10000)*1,[1]OUT_PrimaryEnergyCons!M$4:M$10000)</f>
        <v>7.1463180120804926E-5</v>
      </c>
      <c r="P28" s="1" cm="1">
        <f t="array" ref="P28">SUMPRODUCT(("KER"=[1]OUT_PrimaryEnergyCons!$C$4:$C$10000)*1,[1]OUT_PrimaryEnergyCons!N$4:N$10000)</f>
        <v>6.5914057175250177E-6</v>
      </c>
      <c r="Q28" s="1" cm="1">
        <f t="array" ref="Q28">SUMPRODUCT(("KER"=[1]OUT_PrimaryEnergyCons!$C$4:$C$10000)*1,[1]OUT_PrimaryEnergyCons!O$4:O$10000)</f>
        <v>7.0231559001348126E-6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6.1019715983235949</v>
      </c>
      <c r="G29" s="1">
        <f t="shared" ref="G29:K29" si="25">SUM(G30:G32)</f>
        <v>6.1019536103924779</v>
      </c>
      <c r="H29" s="1">
        <f t="shared" si="25"/>
        <v>6.1019712334484595</v>
      </c>
      <c r="I29" s="1">
        <f t="shared" si="25"/>
        <v>10.888600548549356</v>
      </c>
      <c r="J29" s="1">
        <f t="shared" si="25"/>
        <v>23.349046426841795</v>
      </c>
      <c r="K29" s="1">
        <f t="shared" si="25"/>
        <v>42.425782283398938</v>
      </c>
      <c r="L29" s="1">
        <f t="shared" ref="L29:O29" si="26">SUM(L30:L32)</f>
        <v>72.260417650157109</v>
      </c>
      <c r="M29" s="1">
        <f t="shared" si="26"/>
        <v>97.689973794707441</v>
      </c>
      <c r="N29" s="1">
        <f t="shared" si="26"/>
        <v>96.100983084691379</v>
      </c>
      <c r="O29" s="1">
        <f t="shared" si="26"/>
        <v>97.533688066385551</v>
      </c>
      <c r="P29" s="1">
        <f>SUM(P30:P32)</f>
        <v>98.776769983180074</v>
      </c>
      <c r="Q29" s="1">
        <f>SUM(Q30:Q32)</f>
        <v>100.33589773158252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2.0636362109031348</v>
      </c>
      <c r="G30" s="1" cm="1">
        <f t="array" ref="G30">SUMPRODUCT(ISNUMBER(SEARCH("IMPBDS",[1]OUT_SyntheticFuels!$C$4:$C$1000))*1,("Var_Fout"=[1]OUT_SyntheticFuels!$B$4:$B$1000)*1,[1]OUT_SyntheticFuels!F$4:F$1000)-G32</f>
        <v>1.8116614117296006</v>
      </c>
      <c r="H30" s="1" cm="1">
        <f t="array" ref="H30">SUMPRODUCT(ISNUMBER(SEARCH("IMPBDS",[1]OUT_SyntheticFuels!$C$4:$C$1000))*1,("Var_Fout"=[1]OUT_SyntheticFuels!$B$4:$B$1000)*1,[1]OUT_SyntheticFuels!G$4:G$1000)-H32</f>
        <v>3.2042724414656187</v>
      </c>
      <c r="I30" s="1" cm="1">
        <f t="array" ref="I30">SUMPRODUCT(ISNUMBER(SEARCH("IMPBDS",[1]OUT_SyntheticFuels!$C$4:$C$1000))*1,("Var_Fout"=[1]OUT_SyntheticFuels!$B$4:$B$1000)*1,[1]OUT_SyntheticFuels!H$4:H$1000)-I32</f>
        <v>3.0148928715618437</v>
      </c>
      <c r="J30" s="1" cm="1">
        <f t="array" ref="J30">SUMPRODUCT(ISNUMBER(SEARCH("IMPBDS",[1]OUT_SyntheticFuels!$C$4:$C$1000))*1,("Var_Fout"=[1]OUT_SyntheticFuels!$B$4:$B$1000)*1,[1]OUT_SyntheticFuels!I$4:I$1000)-J32</f>
        <v>3.2824008695061266</v>
      </c>
      <c r="K30" s="1" cm="1">
        <f t="array" ref="K30">SUMPRODUCT(ISNUMBER(SEARCH("IMPBDS",[1]OUT_SyntheticFuels!$C$4:$C$1000))*1,("Var_Fout"=[1]OUT_SyntheticFuels!$B$4:$B$1000)*1,[1]OUT_SyntheticFuels!J$4:J$1000)-K32</f>
        <v>3.2820875965013698</v>
      </c>
      <c r="L30" s="1" cm="1">
        <f t="array" ref="L30">SUMPRODUCT(ISNUMBER(SEARCH("IMPBDS",[1]OUT_SyntheticFuels!$C$4:$C$1000))*1,("Var_Fout"=[1]OUT_SyntheticFuels!$B$4:$B$1000)*1,[1]OUT_SyntheticFuels!K$4:K$1000)-L32</f>
        <v>3.2821328591167998</v>
      </c>
      <c r="M30" s="1" cm="1">
        <f t="array" ref="M30">SUMPRODUCT(ISNUMBER(SEARCH("IMPBDS",[1]OUT_SyntheticFuels!$C$4:$C$1000))*1,("Var_Fout"=[1]OUT_SyntheticFuels!$B$4:$B$1000)*1,[1]OUT_SyntheticFuels!L$4:L$1000)-M32</f>
        <v>1.0257871171567956</v>
      </c>
      <c r="N30" s="1" cm="1">
        <f t="array" ref="N30">SUMPRODUCT(ISNUMBER(SEARCH("IMPBDS",[1]OUT_SyntheticFuels!$C$4:$C$1000))*1,("Var_Fout"=[1]OUT_SyntheticFuels!$B$4:$B$1000)*1,[1]OUT_SyntheticFuels!M$4:M$1000)-N32</f>
        <v>-0.31225161727935813</v>
      </c>
      <c r="O30" s="1" cm="1">
        <f t="array" ref="O30">SUMPRODUCT(ISNUMBER(SEARCH("IMPBDS",[1]OUT_SyntheticFuels!$C$4:$C$1000))*1,("Var_Fout"=[1]OUT_SyntheticFuels!$B$4:$B$1000)*1,[1]OUT_SyntheticFuels!N$4:N$1000)-O32</f>
        <v>0.34274701682316788</v>
      </c>
      <c r="P30" s="1" cm="1">
        <f t="array" ref="P30">SUMPRODUCT(ISNUMBER(SEARCH("IMPBDS",[1]OUT_SyntheticFuels!$C$4:$C$1000))*1,("Var_Fout"=[1]OUT_SyntheticFuels!$B$4:$B$1000)*1,[1]OUT_SyntheticFuels!O$4:O$1000)-P32</f>
        <v>2.0536925960314534E-2</v>
      </c>
      <c r="Q30" s="1" cm="1">
        <f t="array" ref="Q30">SUMPRODUCT(ISNUMBER(SEARCH("IMPBDS",[1]OUT_SyntheticFuels!$C$4:$C$1000))*1,("Var_Fout"=[1]OUT_SyntheticFuels!$B$4:$B$1000)*1,[1]OUT_SyntheticFuels!P$4:P$1000)-Q32</f>
        <v>5.022859686177128E-2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4.0383192045666378</v>
      </c>
      <c r="G31" s="1" cm="1">
        <f t="array" ref="G31">SUMPRODUCT(ISNUMBER(SEARCH("IMPeth",[1]OUT_SyntheticFuels!$C$4:$C$1000))*1,("Var_Fout"=[1]OUT_SyntheticFuels!$B$4:$B$1000)*1,[1]OUT_SyntheticFuels!F$4:F$1000)</f>
        <v>4.2902811108014758</v>
      </c>
      <c r="H31" s="1" cm="1">
        <f t="array" ref="H31">SUMPRODUCT(ISNUMBER(SEARCH("IMPeth",[1]OUT_SyntheticFuels!$C$4:$C$1000))*1,("Var_Fout"=[1]OUT_SyntheticFuels!$B$4:$B$1000)*1,[1]OUT_SyntheticFuels!G$4:G$1000)</f>
        <v>2.897691548777555</v>
      </c>
      <c r="I31" s="1" cm="1">
        <f t="array" ref="I31">SUMPRODUCT(ISNUMBER(SEARCH("IMPeth",[1]OUT_SyntheticFuels!$C$4:$C$1000))*1,("Var_Fout"=[1]OUT_SyntheticFuels!$B$4:$B$1000)*1,[1]OUT_SyntheticFuels!H$4:H$1000)</f>
        <v>2.5703942592127209</v>
      </c>
      <c r="J31" s="1" cm="1">
        <f t="array" ref="J31">SUMPRODUCT(ISNUMBER(SEARCH("IMPeth",[1]OUT_SyntheticFuels!$C$4:$C$1000))*1,("Var_Fout"=[1]OUT_SyntheticFuels!$B$4:$B$1000)*1,[1]OUT_SyntheticFuels!I$4:I$1000)</f>
        <v>1.5436917640188921</v>
      </c>
      <c r="K31" s="1" cm="1">
        <f t="array" ref="K31">SUMPRODUCT(ISNUMBER(SEARCH("IMPeth",[1]OUT_SyntheticFuels!$C$4:$C$1000))*1,("Var_Fout"=[1]OUT_SyntheticFuels!$B$4:$B$1000)*1,[1]OUT_SyntheticFuels!J$4:J$1000)</f>
        <v>0.51730692626238839</v>
      </c>
      <c r="L31" s="1" cm="1">
        <f t="array" ref="L31">SUMPRODUCT(ISNUMBER(SEARCH("IMPeth",[1]OUT_SyntheticFuels!$C$4:$C$1000))*1,("Var_Fout"=[1]OUT_SyntheticFuels!$B$4:$B$1000)*1,[1]OUT_SyntheticFuels!K$4:K$1000)</f>
        <v>0.29907517075201501</v>
      </c>
      <c r="M31" s="1" cm="1">
        <f t="array" ref="M31">SUMPRODUCT(ISNUMBER(SEARCH("IMPeth",[1]OUT_SyntheticFuels!$C$4:$C$1000))*1,("Var_Fout"=[1]OUT_SyntheticFuels!$B$4:$B$1000)*1,[1]OUT_SyntheticFuels!L$4:L$1000)</f>
        <v>1.1002253997431255</v>
      </c>
      <c r="N31" s="1" cm="1">
        <f t="array" ref="N31">SUMPRODUCT(ISNUMBER(SEARCH("IMPeth",[1]OUT_SyntheticFuels!$C$4:$C$1000))*1,("Var_Fout"=[1]OUT_SyntheticFuels!$B$4:$B$1000)*1,[1]OUT_SyntheticFuels!M$4:M$1000)</f>
        <v>1.0304339204906943</v>
      </c>
      <c r="O31" s="1" cm="1">
        <f t="array" ref="O31">SUMPRODUCT(ISNUMBER(SEARCH("IMPeth",[1]OUT_SyntheticFuels!$C$4:$C$1000))*1,("Var_Fout"=[1]OUT_SyntheticFuels!$B$4:$B$1000)*1,[1]OUT_SyntheticFuels!N$4:N$1000)</f>
        <v>0.9141127309916568</v>
      </c>
      <c r="P31" s="1" cm="1">
        <f t="array" ref="P31">SUMPRODUCT(ISNUMBER(SEARCH("IMPeth",[1]OUT_SyntheticFuels!$C$4:$C$1000))*1,("Var_Fout"=[1]OUT_SyntheticFuels!$B$4:$B$1000)*1,[1]OUT_SyntheticFuels!O$4:O$1000)</f>
        <v>0.9153455071733495</v>
      </c>
      <c r="Q31" s="1" cm="1">
        <f t="array" ref="Q31">SUMPRODUCT(ISNUMBER(SEARCH("IMPeth",[1]OUT_SyntheticFuels!$C$4:$C$1000))*1,("Var_Fout"=[1]OUT_SyntheticFuels!$B$4:$B$1000)*1,[1]OUT_SyntheticFuels!P$4:P$1000)</f>
        <v>0.88206531665822818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1.6182853822038901E-5</v>
      </c>
      <c r="G32" s="1">
        <f>SUM([1]Transport_Aviation_Intl!C$12,[1]Transport!C$28)</f>
        <v>1.1087861401070799E-5</v>
      </c>
      <c r="H32" s="1">
        <f>SUM([1]Transport_Aviation_Intl!D$12,[1]Transport!D$28)</f>
        <v>7.2432052853157501E-6</v>
      </c>
      <c r="I32" s="1">
        <f>SUM([1]Transport_Aviation_Intl!E$12,[1]Transport!E$28)</f>
        <v>5.3033134177747909</v>
      </c>
      <c r="J32" s="1">
        <f>SUM([1]Transport_Aviation_Intl!F$12,[1]Transport!F$28)</f>
        <v>18.522953793316777</v>
      </c>
      <c r="K32" s="1">
        <f>SUM([1]Transport_Aviation_Intl!G$12,[1]Transport!G$28)</f>
        <v>38.626387760635183</v>
      </c>
      <c r="L32" s="1">
        <f>SUM([1]Transport_Aviation_Intl!H$12,[1]Transport!H$28)</f>
        <v>68.67920962028829</v>
      </c>
      <c r="M32" s="1">
        <f>SUM([1]Transport_Aviation_Intl!I$12,[1]Transport!I$28)</f>
        <v>95.563961277807522</v>
      </c>
      <c r="N32" s="1">
        <f>SUM([1]Transport_Aviation_Intl!J$12,[1]Transport!J$28)</f>
        <v>95.382800781480043</v>
      </c>
      <c r="O32" s="1">
        <f>SUM([1]Transport_Aviation_Intl!K$12,[1]Transport!K$28)</f>
        <v>96.276828318570722</v>
      </c>
      <c r="P32" s="1">
        <f>SUM([1]Transport_Aviation_Intl!L$12,[1]Transport!L$28)</f>
        <v>97.840887550046403</v>
      </c>
      <c r="Q32" s="1">
        <f>SUM([1]Transport_Aviation_Intl!M$12,[1]Transport!M$28)</f>
        <v>99.403603818062521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6.1019715983235949</v>
      </c>
      <c r="G33" s="1">
        <f t="shared" si="27"/>
        <v>6.1019536103924779</v>
      </c>
      <c r="H33" s="1">
        <f t="shared" si="27"/>
        <v>6.1019712334484595</v>
      </c>
      <c r="I33" s="1">
        <f t="shared" si="27"/>
        <v>10.888600548549356</v>
      </c>
      <c r="J33" s="1">
        <f t="shared" si="27"/>
        <v>10.051277623259303</v>
      </c>
      <c r="K33" s="1">
        <f>SUM(K34:K36)</f>
        <v>22.322348316080536</v>
      </c>
      <c r="L33" s="1">
        <f t="shared" ref="L33:O33" si="28">SUM(L34:L36)</f>
        <v>42.207595790503994</v>
      </c>
      <c r="M33" s="1">
        <f t="shared" si="28"/>
        <v>70.80522213718821</v>
      </c>
      <c r="N33" s="1">
        <f t="shared" si="28"/>
        <v>96.100983084691379</v>
      </c>
      <c r="O33" s="1">
        <f t="shared" si="28"/>
        <v>96.820821025622351</v>
      </c>
      <c r="P33" s="1">
        <f>SUM(P34:P36)</f>
        <v>97.212710751704392</v>
      </c>
      <c r="Q33" s="1">
        <f>SUM(Q34:Q36)</f>
        <v>98.773181463566402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2.0636362109031348</v>
      </c>
      <c r="G34" s="1">
        <f t="shared" si="29"/>
        <v>1.8116614117296006</v>
      </c>
      <c r="H34" s="1">
        <f t="shared" si="29"/>
        <v>3.2042724414656187</v>
      </c>
      <c r="I34" s="1">
        <f t="shared" si="29"/>
        <v>3.0148928715618437</v>
      </c>
      <c r="J34" s="1">
        <f>IF(J30-MAX(F30:I30)&lt;0,J30,MAX(F30:I30))</f>
        <v>3.2042724414656187</v>
      </c>
      <c r="K34" s="1">
        <f>IF(K30-MAX(F30:J30)&lt;0,K30,MAX(F30:J30))</f>
        <v>3.2820875965013698</v>
      </c>
      <c r="L34" s="1">
        <f t="shared" ref="L34:O34" si="30">IF(L30-MAX(G30:K30)&lt;0,L30,MAX(G30:K30))</f>
        <v>3.2821328591167998</v>
      </c>
      <c r="M34" s="1">
        <f t="shared" si="30"/>
        <v>1.0257871171567956</v>
      </c>
      <c r="N34" s="1">
        <f t="shared" si="30"/>
        <v>-0.31225161727935813</v>
      </c>
      <c r="O34" s="1">
        <f t="shared" si="30"/>
        <v>0.34274701682316788</v>
      </c>
      <c r="P34" s="1">
        <f>IF(P30-MAX(K30:O30)&lt;0,P30,MAX(K30:O30))</f>
        <v>2.0536925960314534E-2</v>
      </c>
      <c r="Q34" s="1">
        <f>IF(Q30-MAX(L30:P30)&lt;0,Q30,MAX(L30:P30))</f>
        <v>5.022859686177128E-2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4.0383192045666378</v>
      </c>
      <c r="G35" s="1">
        <f t="shared" si="29"/>
        <v>4.2902811108014758</v>
      </c>
      <c r="H35" s="1">
        <f t="shared" si="29"/>
        <v>2.897691548777555</v>
      </c>
      <c r="I35" s="1">
        <f t="shared" si="29"/>
        <v>2.5703942592127209</v>
      </c>
      <c r="J35" s="1">
        <f>IF(J31-MAX(F31:I31)&lt;0,J31,MAX(F31:I31))</f>
        <v>1.5436917640188921</v>
      </c>
      <c r="K35" s="1">
        <f>IF(K31-MAX(F31:J31)&lt;0,K31,MAX(F31:J31))</f>
        <v>0.51730692626238839</v>
      </c>
      <c r="L35" s="1">
        <f t="shared" ref="L35:O35" si="31">IF(L31-MAX(G31:K31)&lt;0,L31,MAX(G31:K31))</f>
        <v>0.29907517075201501</v>
      </c>
      <c r="M35" s="1">
        <f t="shared" si="31"/>
        <v>1.1002253997431255</v>
      </c>
      <c r="N35" s="1">
        <f t="shared" si="31"/>
        <v>1.0304339204906943</v>
      </c>
      <c r="O35" s="1">
        <f t="shared" si="31"/>
        <v>0.9141127309916568</v>
      </c>
      <c r="P35" s="1">
        <f>IF(P31-MAX(K31:O31)&lt;0,P31,MAX(K31:O31))</f>
        <v>0.9153455071733495</v>
      </c>
      <c r="Q35" s="1">
        <f>IF(Q31-MAX(L31:P31)&lt;0,Q31,MAX(L31:P31))</f>
        <v>0.88206531665822818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1.6182853822038901E-5</v>
      </c>
      <c r="G36" s="1">
        <f>SUM([1]Transport!C$28,[1]Transport_Aviation_Intl!C$12)</f>
        <v>1.1087861401070799E-5</v>
      </c>
      <c r="H36" s="1">
        <f>SUM([1]Transport!D$28,[1]Transport_Aviation_Intl!D$12)</f>
        <v>7.2432052853157501E-6</v>
      </c>
      <c r="I36" s="1">
        <f>SUM([1]Transport!E$28,[1]Transport_Aviation_Intl!E$12)</f>
        <v>5.3033134177747909</v>
      </c>
      <c r="J36" s="1">
        <f>IF(J32-MAX(F32:I32)&lt;0,J32,MAX(F32:I32))</f>
        <v>5.3033134177747909</v>
      </c>
      <c r="K36" s="1">
        <f>IF(K32-MAX(G32:J32)&lt;0,K32,MAX(G32:J32))</f>
        <v>18.522953793316777</v>
      </c>
      <c r="L36" s="1">
        <f t="shared" ref="L36:O36" si="32">IF(L32-MAX(H32:K32)&lt;0,L32,MAX(H32:K32))</f>
        <v>38.626387760635183</v>
      </c>
      <c r="M36" s="1">
        <f t="shared" si="32"/>
        <v>68.67920962028829</v>
      </c>
      <c r="N36" s="1">
        <f t="shared" si="32"/>
        <v>95.382800781480043</v>
      </c>
      <c r="O36" s="1">
        <f t="shared" si="32"/>
        <v>95.563961277807522</v>
      </c>
      <c r="P36" s="1">
        <f>IF(P32-MAX(L32:O32)&lt;0,P32,MAX(L32:O32))</f>
        <v>96.276828318570722</v>
      </c>
      <c r="Q36" s="1">
        <f>IF(Q32-MAX(M32:P32)&lt;0,Q32,MAX(M32:P32))</f>
        <v>97.840887550046403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13.297768803582493</v>
      </c>
      <c r="K37" s="1">
        <f t="shared" si="33"/>
        <v>20.103433967318406</v>
      </c>
      <c r="L37" s="1">
        <f t="shared" ref="L37:O37" si="34">SUM(L38:L40)</f>
        <v>30.052821859653108</v>
      </c>
      <c r="M37" s="1">
        <f t="shared" si="34"/>
        <v>26.884751657519232</v>
      </c>
      <c r="N37" s="1">
        <f t="shared" si="34"/>
        <v>0</v>
      </c>
      <c r="O37" s="1">
        <f t="shared" si="34"/>
        <v>0.71286704076320007</v>
      </c>
      <c r="P37" s="1">
        <f>SUM(P38:P40)</f>
        <v>1.5640592314756816</v>
      </c>
      <c r="Q37" s="1">
        <f>SUM(Q38:Q40)</f>
        <v>1.5627162680161177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7.8128428040507902E-2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13.219640375541985</v>
      </c>
      <c r="K40" s="1">
        <f t="shared" si="35"/>
        <v>20.103433967318406</v>
      </c>
      <c r="L40" s="1">
        <f t="shared" ref="L40:O40" si="39">L32-L36</f>
        <v>30.052821859653108</v>
      </c>
      <c r="M40" s="1">
        <f t="shared" si="39"/>
        <v>26.884751657519232</v>
      </c>
      <c r="N40" s="1">
        <f t="shared" si="39"/>
        <v>0</v>
      </c>
      <c r="O40" s="1">
        <f t="shared" si="39"/>
        <v>0.71286704076320007</v>
      </c>
      <c r="P40" s="1">
        <f t="shared" si="37"/>
        <v>1.5640592314756816</v>
      </c>
      <c r="Q40" s="1">
        <f t="shared" si="37"/>
        <v>1.5627162680161177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117.03398023869225</v>
      </c>
      <c r="G41" s="1">
        <f t="shared" ref="G41:K41" si="41">G42+G45</f>
        <v>106.72001821261834</v>
      </c>
      <c r="H41" s="1">
        <f t="shared" si="41"/>
        <v>111.48998959084504</v>
      </c>
      <c r="I41" s="1">
        <f t="shared" si="41"/>
        <v>100.47795771127321</v>
      </c>
      <c r="J41" s="1">
        <f t="shared" si="41"/>
        <v>88.512351735143767</v>
      </c>
      <c r="K41" s="1">
        <f t="shared" si="41"/>
        <v>60.246569410050881</v>
      </c>
      <c r="L41" s="1">
        <f t="shared" ref="L41:O41" si="42">L42+L45</f>
        <v>29.130719348543419</v>
      </c>
      <c r="M41" s="1">
        <f t="shared" si="42"/>
        <v>2.2851764432337691</v>
      </c>
      <c r="N41" s="1">
        <f t="shared" si="42"/>
        <v>3.8744989128202456</v>
      </c>
      <c r="O41" s="1">
        <f t="shared" si="42"/>
        <v>3.4981583184409231</v>
      </c>
      <c r="P41" s="1">
        <f>P42+P45</f>
        <v>3.9625352506766767</v>
      </c>
      <c r="Q41" s="1">
        <f>Q42+Q45</f>
        <v>4.0950242482837718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117.03398023869225</v>
      </c>
      <c r="G42" s="1">
        <f t="shared" ref="G42:K42" si="43">G43+G44</f>
        <v>106.72000021503389</v>
      </c>
      <c r="H42" s="1">
        <f t="shared" si="43"/>
        <v>111.48998959084504</v>
      </c>
      <c r="I42" s="1">
        <f t="shared" si="43"/>
        <v>99.960723071866397</v>
      </c>
      <c r="J42" s="1">
        <f t="shared" si="43"/>
        <v>85.101964731951043</v>
      </c>
      <c r="K42" s="1">
        <f t="shared" si="43"/>
        <v>57.943993610392745</v>
      </c>
      <c r="L42" s="1">
        <f t="shared" ref="L42:O42" si="44">L43+L44</f>
        <v>26.609937936573331</v>
      </c>
      <c r="M42" s="1">
        <f t="shared" si="44"/>
        <v>0</v>
      </c>
      <c r="N42" s="1">
        <f t="shared" si="44"/>
        <v>1.8230267265891345E-4</v>
      </c>
      <c r="O42" s="1">
        <f t="shared" si="44"/>
        <v>2.0545174137972982E-4</v>
      </c>
      <c r="P42" s="1">
        <f>P43+P44</f>
        <v>5.8241211308477227E-5</v>
      </c>
      <c r="Q42" s="1">
        <f>Q43+Q44</f>
        <v>3.106963072377482E-5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117.03398023869225</v>
      </c>
      <c r="G43" s="1" cm="1">
        <f t="array" ref="G43">SUMPRODUCT(("NGA"=[1]OUT_PrimaryEnergyCons!$C$4:$C$10000)*1,[1]OUT_PrimaryEnergyCons!E$4:E$10000)</f>
        <v>106.72000021503389</v>
      </c>
      <c r="H43" s="1" cm="1">
        <f t="array" ref="H43">SUMPRODUCT(("NGA"=[1]OUT_PrimaryEnergyCons!$C$4:$C$10000)*1,[1]OUT_PrimaryEnergyCons!F$4:F$10000)</f>
        <v>111.48998959084504</v>
      </c>
      <c r="I43" s="1" cm="1">
        <f t="array" ref="I43">SUMPRODUCT(("NGA"=[1]OUT_PrimaryEnergyCons!$C$4:$C$10000)*1,[1]OUT_PrimaryEnergyCons!G$4:G$10000)</f>
        <v>99.960330368049952</v>
      </c>
      <c r="J43" s="1" cm="1">
        <f t="array" ref="J43">SUMPRODUCT(("NGA"=[1]OUT_PrimaryEnergyCons!$C$4:$C$10000)*1,[1]OUT_PrimaryEnergyCons!H$4:H$10000)</f>
        <v>85.10130290445214</v>
      </c>
      <c r="K43" s="1" cm="1">
        <f t="array" ref="K43">SUMPRODUCT(("NGA"=[1]OUT_PrimaryEnergyCons!$C$4:$C$10000)*1,[1]OUT_PrimaryEnergyCons!I$4:I$10000)</f>
        <v>57.943388626208382</v>
      </c>
      <c r="L43" s="1" cm="1">
        <f t="array" ref="L43">SUMPRODUCT(("NGA"=[1]OUT_PrimaryEnergyCons!$C$4:$C$10000)*1,[1]OUT_PrimaryEnergyCons!J$4:J$10000)</f>
        <v>26.6093718459786</v>
      </c>
      <c r="M43" s="1" cm="1">
        <f t="array" ref="M43">SUMPRODUCT(("NGA"=[1]OUT_PrimaryEnergyCons!$C$4:$C$10000)*1,[1]OUT_PrimaryEnergyCons!K$4:K$10000)</f>
        <v>0</v>
      </c>
      <c r="N43" s="1" cm="1">
        <f t="array" ref="N43">SUMPRODUCT(("NGA"=[1]OUT_PrimaryEnergyCons!$C$4:$C$10000)*1,[1]OUT_PrimaryEnergyCons!L$4:L$10000)</f>
        <v>5.3999155848986361E-5</v>
      </c>
      <c r="O43" s="1" cm="1">
        <f t="array" ref="O43">SUMPRODUCT(("NGA"=[1]OUT_PrimaryEnergyCons!$C$4:$C$10000)*1,[1]OUT_PrimaryEnergyCons!M$4:M$10000)</f>
        <v>5.3221418637975798E-5</v>
      </c>
      <c r="P43" s="1" cm="1">
        <f t="array" ref="P43">SUMPRODUCT(("NGA"=[1]OUT_PrimaryEnergyCons!$C$4:$C$10000)*1,[1]OUT_PrimaryEnergyCons!N$4:N$10000)</f>
        <v>7.4345091844746315E-6</v>
      </c>
      <c r="Q43" s="1" cm="1">
        <f t="array" ref="Q43">SUMPRODUCT(("NGA"=[1]OUT_PrimaryEnergyCons!$C$4:$C$10000)*1,[1]OUT_PrimaryEnergyCons!O$4:O$10000)</f>
        <v>7.46900388433516E-6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3.9270381644945215E-4</v>
      </c>
      <c r="J44" s="1" cm="1">
        <f t="array" ref="J44">SUMPRODUCT(("LNGA"=[1]OUT_PrimaryEnergyCons!$C$4:$C$10000)*1,[1]OUT_PrimaryEnergyCons!H$4:H$10000)</f>
        <v>6.6182749890082086E-4</v>
      </c>
      <c r="K44" s="1" cm="1">
        <f t="array" ref="K44">SUMPRODUCT(("LNGA"=[1]OUT_PrimaryEnergyCons!$C$4:$C$10000)*1,[1]OUT_PrimaryEnergyCons!I$4:I$10000)</f>
        <v>6.0498418436608309E-4</v>
      </c>
      <c r="L44" s="1" cm="1">
        <f t="array" ref="L44">SUMPRODUCT(("LNGA"=[1]OUT_PrimaryEnergyCons!$C$4:$C$10000)*1,[1]OUT_PrimaryEnergyCons!J$4:J$10000)</f>
        <v>5.6609059473235635E-4</v>
      </c>
      <c r="M44" s="1" cm="1">
        <f t="array" ref="M44">SUMPRODUCT(("LNGA"=[1]OUT_PrimaryEnergyCons!$C$4:$C$10000)*1,[1]OUT_PrimaryEnergyCons!K$4:K$10000)</f>
        <v>0</v>
      </c>
      <c r="N44" s="1" cm="1">
        <f t="array" ref="N44">SUMPRODUCT(("LNGA"=[1]OUT_PrimaryEnergyCons!$C$4:$C$10000)*1,[1]OUT_PrimaryEnergyCons!L$4:L$10000)</f>
        <v>1.283035168099271E-4</v>
      </c>
      <c r="O44" s="1" cm="1">
        <f t="array" ref="O44">SUMPRODUCT(("LNGA"=[1]OUT_PrimaryEnergyCons!$C$4:$C$10000)*1,[1]OUT_PrimaryEnergyCons!M$4:M$10000)</f>
        <v>1.5223032274175403E-4</v>
      </c>
      <c r="P44" s="1" cm="1">
        <f t="array" ref="P44">SUMPRODUCT(("LNGA"=[1]OUT_PrimaryEnergyCons!$C$4:$C$10000)*1,[1]OUT_PrimaryEnergyCons!N$4:N$10000)</f>
        <v>5.0806702124002596E-5</v>
      </c>
      <c r="Q44" s="1" cm="1">
        <f t="array" ref="Q44">SUMPRODUCT(("LNGA"=[1]OUT_PrimaryEnergyCons!$C$4:$C$10000)*1,[1]OUT_PrimaryEnergyCons!O$4:O$10000)</f>
        <v>2.3600626839439663E-5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1.7997584453228053E-5</v>
      </c>
      <c r="H45" s="1" cm="1">
        <f t="array" ref="H45">SUMPRODUCT(("BIO"=[1]OUT_PrimaryEnergyCons!$C$4:$C$10000)*1+("LBIO"=[1]OUT_PrimaryEnergyCons!$C$4:$C$10000)*1,[1]OUT_PrimaryEnergyCons!F$4:F$10000)</f>
        <v>0</v>
      </c>
      <c r="I45" s="1" cm="1">
        <f t="array" ref="I45">SUMPRODUCT(("BIO"=[1]OUT_PrimaryEnergyCons!$C$4:$C$10000)*1+("LBIO"=[1]OUT_PrimaryEnergyCons!$C$4:$C$10000)*1,[1]OUT_PrimaryEnergyCons!G$4:G$10000)</f>
        <v>0.5172346394068027</v>
      </c>
      <c r="J45" s="1" cm="1">
        <f t="array" ref="J45">SUMPRODUCT(("BIO"=[1]OUT_PrimaryEnergyCons!$C$4:$C$10000)*1+("LBIO"=[1]OUT_PrimaryEnergyCons!$C$4:$C$10000)*1,[1]OUT_PrimaryEnergyCons!H$4:H$10000)</f>
        <v>3.410387003192731</v>
      </c>
      <c r="K45" s="1" cm="1">
        <f t="array" ref="K45">SUMPRODUCT(("BIO"=[1]OUT_PrimaryEnergyCons!$C$4:$C$10000)*1+("LBIO"=[1]OUT_PrimaryEnergyCons!$C$4:$C$10000)*1,[1]OUT_PrimaryEnergyCons!I$4:I$10000)</f>
        <v>2.3025757996581397</v>
      </c>
      <c r="L45" s="1" cm="1">
        <f t="array" ref="L45">SUMPRODUCT(("BIO"=[1]OUT_PrimaryEnergyCons!$C$4:$C$10000)*1+("LBIO"=[1]OUT_PrimaryEnergyCons!$C$4:$C$10000)*1,[1]OUT_PrimaryEnergyCons!J$4:J$10000)</f>
        <v>2.5207814119700878</v>
      </c>
      <c r="M45" s="1" cm="1">
        <f t="array" ref="M45">SUMPRODUCT(("BIO"=[1]OUT_PrimaryEnergyCons!$C$4:$C$10000)*1+("LBIO"=[1]OUT_PrimaryEnergyCons!$C$4:$C$10000)*1,[1]OUT_PrimaryEnergyCons!K$4:K$10000)</f>
        <v>2.2851764432337691</v>
      </c>
      <c r="N45" s="1" cm="1">
        <f t="array" ref="N45">SUMPRODUCT(("BIO"=[1]OUT_PrimaryEnergyCons!$C$4:$C$10000)*1+("LBIO"=[1]OUT_PrimaryEnergyCons!$C$4:$C$10000)*1,[1]OUT_PrimaryEnergyCons!L$4:L$10000)</f>
        <v>3.8743166101475865</v>
      </c>
      <c r="O45" s="1" cm="1">
        <f t="array" ref="O45">SUMPRODUCT(("BIO"=[1]OUT_PrimaryEnergyCons!$C$4:$C$10000)*1+("LBIO"=[1]OUT_PrimaryEnergyCons!$C$4:$C$10000)*1,[1]OUT_PrimaryEnergyCons!M$4:M$10000)</f>
        <v>3.4979528666995434</v>
      </c>
      <c r="P45" s="1" cm="1">
        <f t="array" ref="P45">SUMPRODUCT(("BIO"=[1]OUT_PrimaryEnergyCons!$C$4:$C$10000)*1+("LBIO"=[1]OUT_PrimaryEnergyCons!$C$4:$C$10000)*1,[1]OUT_PrimaryEnergyCons!N$4:N$10000)</f>
        <v>3.9624770094653683</v>
      </c>
      <c r="Q45" s="1" cm="1">
        <f t="array" ref="Q45">SUMPRODUCT(("BIO"=[1]OUT_PrimaryEnergyCons!$C$4:$C$10000)*1+("LBIO"=[1]OUT_PrimaryEnergyCons!$C$4:$C$10000)*1,[1]OUT_PrimaryEnergyCons!O$4:O$10000)</f>
        <v>4.0949931786530476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1.7997584453228053E-5</v>
      </c>
      <c r="H46" s="1">
        <f t="shared" si="46"/>
        <v>0</v>
      </c>
      <c r="I46" s="1">
        <f t="shared" si="46"/>
        <v>0.5172346394068027</v>
      </c>
      <c r="J46" s="1">
        <f t="shared" si="46"/>
        <v>0.5172346394068027</v>
      </c>
      <c r="K46" s="1">
        <f t="shared" si="46"/>
        <v>2.3025757996581397</v>
      </c>
      <c r="L46" s="1">
        <f t="shared" si="46"/>
        <v>2.5207814119700878</v>
      </c>
      <c r="M46" s="1">
        <f t="shared" si="46"/>
        <v>2.2851764432337691</v>
      </c>
      <c r="N46" s="1">
        <f t="shared" si="46"/>
        <v>3.410387003192731</v>
      </c>
      <c r="O46" s="1">
        <f t="shared" si="46"/>
        <v>3.4979528666995434</v>
      </c>
      <c r="P46" s="1">
        <f>P47</f>
        <v>3.8743166101475865</v>
      </c>
      <c r="Q46" s="1">
        <f>Q47</f>
        <v>3.9624770094653683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1.7997584453228053E-5</v>
      </c>
      <c r="H47" s="1">
        <f>H45</f>
        <v>0</v>
      </c>
      <c r="I47" s="1">
        <f>I45</f>
        <v>0.5172346394068027</v>
      </c>
      <c r="J47" s="1">
        <f>IF(J45-MAX(F45:I45)&lt;0,J45,MAX(F45:I45))</f>
        <v>0.5172346394068027</v>
      </c>
      <c r="K47" s="1">
        <f>IF(K45-MAX(G45:J45)&lt;0,K45,MAX(G45:J45))</f>
        <v>2.3025757996581397</v>
      </c>
      <c r="L47" s="1">
        <f t="shared" ref="L47:O47" si="47">IF(L45-MAX(H45:K45)&lt;0,L45,MAX(H45:K45))</f>
        <v>2.5207814119700878</v>
      </c>
      <c r="M47" s="1">
        <f t="shared" si="47"/>
        <v>2.2851764432337691</v>
      </c>
      <c r="N47" s="1">
        <f t="shared" si="47"/>
        <v>3.410387003192731</v>
      </c>
      <c r="O47" s="1">
        <f t="shared" si="47"/>
        <v>3.4979528666995434</v>
      </c>
      <c r="P47" s="1">
        <f>IF(P45-MAX(L45:O45)&lt;0,P45,MAX(L45:O45))</f>
        <v>3.8743166101475865</v>
      </c>
      <c r="Q47" s="1">
        <f>IF(Q45-MAX(M45:P45)&lt;0,Q45,MAX(M45:P45))</f>
        <v>3.9624770094653683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2.8931523637859282</v>
      </c>
      <c r="K48" s="1">
        <f t="shared" si="48"/>
        <v>0</v>
      </c>
      <c r="L48" s="1">
        <f t="shared" si="48"/>
        <v>0</v>
      </c>
      <c r="M48" s="1">
        <f t="shared" si="48"/>
        <v>0</v>
      </c>
      <c r="N48" s="1">
        <f t="shared" si="48"/>
        <v>0.46392960695485552</v>
      </c>
      <c r="O48" s="1">
        <f t="shared" si="48"/>
        <v>0</v>
      </c>
      <c r="P48" s="1">
        <f>P49</f>
        <v>8.8160399317781746E-2</v>
      </c>
      <c r="Q48" s="1">
        <f>Q49</f>
        <v>0.13251616918767928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2.8931523637859282</v>
      </c>
      <c r="K49" s="1">
        <f>K45-K47</f>
        <v>0</v>
      </c>
      <c r="L49" s="1">
        <f t="shared" ref="L49:O49" si="52">L45-L47</f>
        <v>0</v>
      </c>
      <c r="M49" s="1">
        <f t="shared" si="52"/>
        <v>0</v>
      </c>
      <c r="N49" s="1">
        <f t="shared" si="52"/>
        <v>0.46392960695485552</v>
      </c>
      <c r="O49" s="1">
        <f t="shared" si="52"/>
        <v>0</v>
      </c>
      <c r="P49" s="1">
        <f>P45-P47</f>
        <v>8.8160399317781746E-2</v>
      </c>
      <c r="Q49" s="1">
        <f>Q45-Q47</f>
        <v>0.13251616918767928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250.94817855393956</v>
      </c>
      <c r="G50" s="1" cm="1">
        <f t="array" ref="G50">SUMPRODUCT(("urn"=[1]OUT_PrimaryEnergyCons!$C$4:$C$10000)*1,[1]OUT_PrimaryEnergyCons!E$4:E$10000)</f>
        <v>254.39256169349153</v>
      </c>
      <c r="H50" s="1" cm="1">
        <f t="array" ref="H50">SUMPRODUCT(("urn"=[1]OUT_PrimaryEnergyCons!$C$4:$C$10000)*1,[1]OUT_PrimaryEnergyCons!F$4:F$10000)</f>
        <v>224.18637653762133</v>
      </c>
      <c r="I50" s="1" cm="1">
        <f t="array" ref="I50">SUMPRODUCT(("urn"=[1]OUT_PrimaryEnergyCons!$C$4:$C$10000)*1,[1]OUT_PrimaryEnergyCons!G$4:G$10000)</f>
        <v>221.53715348685373</v>
      </c>
      <c r="J50" s="1" cm="1">
        <f t="array" ref="J50">SUMPRODUCT(("urn"=[1]OUT_PrimaryEnergyCons!$C$4:$C$10000)*1,[1]OUT_PrimaryEnergyCons!H$4:H$10000)</f>
        <v>189.72440125085404</v>
      </c>
      <c r="K50" s="1" cm="1">
        <f t="array" ref="K50">SUMPRODUCT(("urn"=[1]OUT_PrimaryEnergyCons!$C$4:$C$10000)*1,[1]OUT_PrimaryEnergyCons!I$4:I$10000)</f>
        <v>100.03604640322628</v>
      </c>
      <c r="L50" s="1" cm="1">
        <f t="array" ref="L50">SUMPRODUCT(("urn"=[1]OUT_PrimaryEnergyCons!$C$4:$C$10000)*1,[1]OUT_PrimaryEnergyCons!J$4:J$10000)</f>
        <v>80.170071882440908</v>
      </c>
      <c r="M50" s="1" cm="1">
        <f t="array" ref="M50">SUMPRODUCT(("urn"=[1]OUT_PrimaryEnergyCons!$C$4:$C$10000)*1,[1]OUT_PrimaryEnergyCons!K$4:K$10000)</f>
        <v>137.79332277019219</v>
      </c>
      <c r="N50" s="1" cm="1">
        <f t="array" ref="N50">SUMPRODUCT(("urn"=[1]OUT_PrimaryEnergyCons!$C$4:$C$10000)*1,[1]OUT_PrimaryEnergyCons!L$4:L$10000)</f>
        <v>137.80917026464635</v>
      </c>
      <c r="O50" s="1" cm="1">
        <f t="array" ref="O50">SUMPRODUCT(("urn"=[1]OUT_PrimaryEnergyCons!$C$4:$C$10000)*1,[1]OUT_PrimaryEnergyCons!M$4:M$10000)</f>
        <v>137.8321892298556</v>
      </c>
      <c r="P50" s="1" cm="1">
        <f t="array" ref="P50">SUMPRODUCT(("urn"=[1]OUT_PrimaryEnergyCons!$C$4:$C$10000)*1,[1]OUT_PrimaryEnergyCons!N$4:N$10000)</f>
        <v>137.97583605933991</v>
      </c>
      <c r="Q50" s="1" cm="1">
        <f t="array" ref="Q50">SUMPRODUCT(("urn"=[1]OUT_PrimaryEnergyCons!$C$4:$C$10000)*1,[1]OUT_PrimaryEnergyCons!O$4:O$10000)</f>
        <v>137.9760693374752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97.160002158647799</v>
      </c>
      <c r="G51" s="1">
        <f t="shared" ref="G51:K51" si="53">SUM(G52:G55)</f>
        <v>50.273735150267576</v>
      </c>
      <c r="H51" s="1">
        <f t="shared" si="53"/>
        <v>50.451864387965053</v>
      </c>
      <c r="I51" s="1">
        <f t="shared" si="53"/>
        <v>42.278928940509729</v>
      </c>
      <c r="J51" s="1">
        <f t="shared" si="53"/>
        <v>44.452898618875281</v>
      </c>
      <c r="K51" s="1">
        <f t="shared" si="53"/>
        <v>44.687916565835422</v>
      </c>
      <c r="L51" s="1">
        <f t="shared" ref="L51:O51" si="54">SUM(L52:L55)</f>
        <v>49.187557572352326</v>
      </c>
      <c r="M51" s="1">
        <f t="shared" si="54"/>
        <v>42.687215292195987</v>
      </c>
      <c r="N51" s="1">
        <f t="shared" si="54"/>
        <v>40.329153384753567</v>
      </c>
      <c r="O51" s="1">
        <f t="shared" si="54"/>
        <v>36.017678479852258</v>
      </c>
      <c r="P51" s="1">
        <f>SUM(P52:P55)</f>
        <v>37.164464327357251</v>
      </c>
      <c r="Q51" s="1">
        <f>SUM(Q52:Q55)</f>
        <v>36.87474858932687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15.013806164167425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9.5138953708406322E-3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3.787849606071128E-3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5.679992415066659E-3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3.2718942311009925E-3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2.3437187479812939E-3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1.9767196730763887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5.3797795556180246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5.4410639618931329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5.508417187302312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5.5460312935804739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5.649463289791397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28.948621652702688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22.8895558825376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28.777679346672699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20.389210120044567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26.445153842927645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28.616669717938251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34.852314869612961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32.531175013329943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31.304946740095836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28.942829868237038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29.58366145466341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29.193885264902825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46.398476127251207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27.374541343228671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21.670287106833843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21.883981328916921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18.004399935067038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16.06883711560716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12.358469720635117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4.7761972825708066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3.5830863885562612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1.5663635430334792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2.034707949748654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2.0312795673216826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6.79909821452648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1.2402913047061074E-4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1.1008485244716564E-4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5.7499133180446685E-5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7.2946649496077583E-5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6.6013542030743998E-5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5.3309027857590022E-5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6.3440677213178387E-5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5.6294208337268844E-5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6.7881279426866122E-5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6.3629364714934899E-5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1.2046731096646832E-4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0.35593646453295053</v>
      </c>
      <c r="L56" s="1" cm="1">
        <f t="array" ref="L56">SUMPRODUCT(("h2"=[1]OUT_PrimaryEnergyCons!$C$4:$C$10000)*1,[1]OUT_PrimaryEnergyCons!J$4:J$10000)</f>
        <v>1.1877018132389028</v>
      </c>
      <c r="M56" s="1" cm="1">
        <f t="array" ref="M56">SUMPRODUCT(("h2"=[1]OUT_PrimaryEnergyCons!$C$4:$C$10000)*1,[1]OUT_PrimaryEnergyCons!K$4:K$10000)</f>
        <v>0</v>
      </c>
      <c r="N56" s="1" cm="1">
        <f t="array" ref="N56">SUMPRODUCT(("h2"=[1]OUT_PrimaryEnergyCons!$C$4:$C$10000)*1,[1]OUT_PrimaryEnergyCons!L$4:L$10000)</f>
        <v>3.4351091911575827E-5</v>
      </c>
      <c r="O56" s="1" cm="1">
        <f t="array" ref="O56">SUMPRODUCT(("h2"=[1]OUT_PrimaryEnergyCons!$C$4:$C$10000)*1,[1]OUT_PrimaryEnergyCons!M$4:M$10000)</f>
        <v>5.9816359642146695E-5</v>
      </c>
      <c r="P56" s="1" cm="1">
        <f t="array" ref="P56">SUMPRODUCT(("h2"=[1]OUT_PrimaryEnergyCons!$C$4:$C$10000)*1,[1]OUT_PrimaryEnergyCons!N$4:N$10000)</f>
        <v>7.3592316680406625E-6</v>
      </c>
      <c r="Q56" s="1" cm="1">
        <f t="array" ref="Q56">SUMPRODUCT(("h2"=[1]OUT_PrimaryEnergyCons!$C$4:$C$10000)*1,[1]OUT_PrimaryEnergyCons!O$4:O$10000)</f>
        <v>7.3102573328846327E-6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117.17000280949432</v>
      </c>
      <c r="G57" s="3">
        <f t="shared" ref="G57:O57" si="58">G58</f>
        <v>35.567447255593557</v>
      </c>
      <c r="H57" s="3">
        <f t="shared" si="58"/>
        <v>54.23628836876518</v>
      </c>
      <c r="I57" s="3">
        <f t="shared" si="58"/>
        <v>44.278928991799624</v>
      </c>
      <c r="J57" s="3">
        <f t="shared" si="58"/>
        <v>46.452897435938347</v>
      </c>
      <c r="K57" s="3">
        <f t="shared" si="58"/>
        <v>46.687917912380691</v>
      </c>
      <c r="L57" s="3">
        <f t="shared" si="58"/>
        <v>49.831193602658118</v>
      </c>
      <c r="M57" s="3">
        <f t="shared" si="58"/>
        <v>44.687216295960447</v>
      </c>
      <c r="N57" s="3">
        <f t="shared" si="58"/>
        <v>42.32915335980217</v>
      </c>
      <c r="O57" s="3">
        <f t="shared" si="58"/>
        <v>38.017678813842906</v>
      </c>
      <c r="P57" s="3">
        <f>P58</f>
        <v>39.164464335624963</v>
      </c>
      <c r="Q57" s="3">
        <f>Q58</f>
        <v>38.874750301371066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117.17000280949432</v>
      </c>
      <c r="G58" s="1">
        <f t="shared" ref="G58:K58" si="59">SUM(G59:G62)</f>
        <v>35.567447255593557</v>
      </c>
      <c r="H58" s="1">
        <f t="shared" si="59"/>
        <v>54.23628836876518</v>
      </c>
      <c r="I58" s="1">
        <f t="shared" si="59"/>
        <v>44.278928991799624</v>
      </c>
      <c r="J58" s="1">
        <f t="shared" si="59"/>
        <v>46.452897435938347</v>
      </c>
      <c r="K58" s="1">
        <f t="shared" si="59"/>
        <v>46.687917912380691</v>
      </c>
      <c r="L58" s="1">
        <f t="shared" ref="L58:O58" si="60">SUM(L59:L62)</f>
        <v>49.831193602658118</v>
      </c>
      <c r="M58" s="1">
        <f t="shared" si="60"/>
        <v>44.687216295960447</v>
      </c>
      <c r="N58" s="1">
        <f t="shared" si="60"/>
        <v>42.32915335980217</v>
      </c>
      <c r="O58" s="1">
        <f t="shared" si="60"/>
        <v>38.017678813842906</v>
      </c>
      <c r="P58" s="1">
        <f>SUM(P59:P62)</f>
        <v>39.164464335624963</v>
      </c>
      <c r="Q58" s="1">
        <f>SUM(Q59:Q62)</f>
        <v>38.874750301371066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6.2295557977134868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1.8440937927618361E-4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2.2816978245381064E-4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7.1917604610536424E-5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8.2071627644581213E-5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7.6639411459776796E-5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4.6210695304915924E-5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4.0229619687544223E-5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3.6596485555200308E-5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3.9067402720981939E-5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3.73138248388034E-5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6.3605552839329869E-5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12.753359160143418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1.448315060275269E-4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1.4398749309841232E-4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7.7926766540786966E-5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1.2128387981799148E-4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2.0740766409771286E-4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2.0648580967309578E-4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1.8939523829469257E-4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1.7330681372391718E-4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1.8646606036992538E-4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1.7941083033449972E-4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2.8666813995644532E-4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26.492979865075942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1.0856198235586719E-4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1.2032176664662769E-4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9.8270322550024944E-5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1.6894531641091962E-4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2.5375182261088916E-4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2.7056953154931017E-4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1.374701957755261E-4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9.2837447549848858E-5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9.6073269338489594E-5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9.7554433030442079E-5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2.072611280116853E-4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71.694107986561477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35.567009452725898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54.235795889722979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44.27868087710592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46.45252513511447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46.687380113482526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49.830670336621587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44.686849200906686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42.328850619055338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38.017357207110479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39.164150056536762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38.874192766550259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251.08486514568358</v>
      </c>
      <c r="G63" s="3">
        <f t="shared" ref="G63:K63" si="65">SUM(G64,G66,G74,G82,G130,G151,G159,G161,G169,G173,G167)</f>
        <v>229.62964452235164</v>
      </c>
      <c r="H63" s="3">
        <f t="shared" si="65"/>
        <v>252.10082995383192</v>
      </c>
      <c r="I63" s="3">
        <f t="shared" si="65"/>
        <v>286.22211103103854</v>
      </c>
      <c r="J63" s="3">
        <f t="shared" si="65"/>
        <v>314.24627548076137</v>
      </c>
      <c r="K63" s="3">
        <f t="shared" si="65"/>
        <v>341.60532033477949</v>
      </c>
      <c r="L63" s="3">
        <f t="shared" ref="L63:O63" si="66">SUM(L64,L66,L74,L82,L130,L151,L159,L161,L169,L173,L167)</f>
        <v>351.70483205228356</v>
      </c>
      <c r="M63" s="3">
        <f t="shared" si="66"/>
        <v>389.29577277142289</v>
      </c>
      <c r="N63" s="3">
        <f t="shared" si="66"/>
        <v>402.26166028677881</v>
      </c>
      <c r="O63" s="3">
        <f t="shared" si="66"/>
        <v>406.40983045062637</v>
      </c>
      <c r="P63" s="3">
        <f>SUM(P64,P66,P74,P82,P130,P151,P159,P161,P169,P173,P167)</f>
        <v>403.27724535614072</v>
      </c>
      <c r="Q63" s="3">
        <f>SUM(Q64,Q66,Q74,Q82,Q130,Q151,Q159,Q161,Q169,Q173,Q167)</f>
        <v>407.19028569529138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82.760000865187152</v>
      </c>
      <c r="G64" s="1">
        <f t="shared" ref="G64:O64" si="67">+G65</f>
        <v>83.109724843348815</v>
      </c>
      <c r="H64" s="1">
        <f t="shared" si="67"/>
        <v>73.079999703409669</v>
      </c>
      <c r="I64" s="1">
        <f t="shared" si="67"/>
        <v>73.079998803515792</v>
      </c>
      <c r="J64" s="1">
        <f t="shared" si="67"/>
        <v>62.627180644405009</v>
      </c>
      <c r="K64" s="1">
        <f t="shared" si="67"/>
        <v>33.169885444086624</v>
      </c>
      <c r="L64" s="1">
        <f t="shared" si="67"/>
        <v>25.335009002980623</v>
      </c>
      <c r="M64" s="1">
        <f t="shared" si="67"/>
        <v>44.329406081485885</v>
      </c>
      <c r="N64" s="1">
        <f t="shared" si="67"/>
        <v>44.318409194873169</v>
      </c>
      <c r="O64" s="1">
        <f t="shared" si="67"/>
        <v>44.326038871811321</v>
      </c>
      <c r="P64" s="1">
        <f>+P65</f>
        <v>44.373657926462748</v>
      </c>
      <c r="Q64" s="1">
        <f>+Q65</f>
        <v>44.373752242303077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82.760000865187152</v>
      </c>
      <c r="G65" s="1">
        <f>'[1]Electricity and CHPs'!C14</f>
        <v>83.109724843348815</v>
      </c>
      <c r="H65" s="1">
        <f>'[1]Electricity and CHPs'!D14</f>
        <v>73.079999703409669</v>
      </c>
      <c r="I65" s="1">
        <f>'[1]Electricity and CHPs'!E14</f>
        <v>73.079998803515792</v>
      </c>
      <c r="J65" s="1">
        <f>'[1]Electricity and CHPs'!F14</f>
        <v>62.627180644405009</v>
      </c>
      <c r="K65" s="1">
        <f>'[1]Electricity and CHPs'!G14</f>
        <v>33.169885444086624</v>
      </c>
      <c r="L65" s="1">
        <f>'[1]Electricity and CHPs'!H14</f>
        <v>25.335009002980623</v>
      </c>
      <c r="M65" s="1">
        <f>'[1]Electricity and CHPs'!I14</f>
        <v>44.329406081485885</v>
      </c>
      <c r="N65" s="1">
        <f>'[1]Electricity and CHPs'!J14</f>
        <v>44.318409194873169</v>
      </c>
      <c r="O65" s="1">
        <f>'[1]Electricity and CHPs'!K14</f>
        <v>44.326038871811321</v>
      </c>
      <c r="P65" s="1">
        <f>'[1]Electricity and CHPs'!L14</f>
        <v>44.373657926462748</v>
      </c>
      <c r="Q65" s="1">
        <f>'[1]Electricity and CHPs'!M14</f>
        <v>44.373752242303077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146.22000179092092</v>
      </c>
      <c r="G66" s="1">
        <f t="shared" ref="G66:K66" si="71">SUM(G67:G69)</f>
        <v>121.59625404951099</v>
      </c>
      <c r="H66" s="1">
        <f t="shared" si="71"/>
        <v>136.14432471999638</v>
      </c>
      <c r="I66" s="1">
        <f t="shared" si="71"/>
        <v>147.3843059885383</v>
      </c>
      <c r="J66" s="1">
        <f t="shared" si="71"/>
        <v>149.60908477080667</v>
      </c>
      <c r="K66" s="1">
        <f t="shared" si="71"/>
        <v>151.85382782600288</v>
      </c>
      <c r="L66" s="1">
        <f t="shared" ref="L66:O66" si="72">SUM(L67:L69)</f>
        <v>153.65511072203415</v>
      </c>
      <c r="M66" s="1">
        <f t="shared" si="72"/>
        <v>154.93144823875173</v>
      </c>
      <c r="N66" s="1">
        <f t="shared" si="72"/>
        <v>158.2327762886151</v>
      </c>
      <c r="O66" s="1">
        <f t="shared" si="72"/>
        <v>156.49181056562756</v>
      </c>
      <c r="P66" s="1">
        <f>SUM(P67:P69)</f>
        <v>155.74556857635335</v>
      </c>
      <c r="Q66" s="1">
        <f>SUM(Q67:Q69)</f>
        <v>158.39011836014234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66.745680075368128</v>
      </c>
      <c r="G67" s="1">
        <f>'[1]Electricity and CHPs'!C15</f>
        <v>49.798799739788947</v>
      </c>
      <c r="H67" s="1">
        <f>'[1]Electricity and CHPs'!D15</f>
        <v>68.926566171128769</v>
      </c>
      <c r="I67" s="1">
        <f>'[1]Electricity and CHPs'!E15</f>
        <v>67.328043201559296</v>
      </c>
      <c r="J67" s="1">
        <f>'[1]Electricity and CHPs'!F15</f>
        <v>69.60273889682432</v>
      </c>
      <c r="K67" s="1">
        <f>'[1]Electricity and CHPs'!G15</f>
        <v>71.931445703990676</v>
      </c>
      <c r="L67" s="1">
        <f>'[1]Electricity and CHPs'!H15</f>
        <v>74.358448367322495</v>
      </c>
      <c r="M67" s="1">
        <f>'[1]Electricity and CHPs'!I15</f>
        <v>74.836054014714648</v>
      </c>
      <c r="N67" s="1">
        <f>'[1]Electricity and CHPs'!J15</f>
        <v>74.836053150751738</v>
      </c>
      <c r="O67" s="1">
        <f>'[1]Electricity and CHPs'!K15</f>
        <v>74.836054278995292</v>
      </c>
      <c r="P67" s="1">
        <f>'[1]Electricity and CHPs'!L15</f>
        <v>74.83605230975121</v>
      </c>
      <c r="Q67" s="1">
        <f>'[1]Electricity and CHPs'!M15</f>
        <v>74.836053047864056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66.632400664627511</v>
      </c>
      <c r="G68" s="1">
        <f>'[1]Electricity and CHPs'!C16</f>
        <v>55.764000215608128</v>
      </c>
      <c r="H68" s="1">
        <f>'[1]Electricity and CHPs'!D16</f>
        <v>65.549839635072502</v>
      </c>
      <c r="I68" s="1">
        <f>'[1]Electricity and CHPs'!E16</f>
        <v>67.313934692337028</v>
      </c>
      <c r="J68" s="1">
        <f>'[1]Electricity and CHPs'!F16</f>
        <v>66.883661725845954</v>
      </c>
      <c r="K68" s="1">
        <f>'[1]Electricity and CHPs'!G16</f>
        <v>66.383164379966018</v>
      </c>
      <c r="L68" s="1">
        <f>'[1]Electricity and CHPs'!H16</f>
        <v>65.622475423845486</v>
      </c>
      <c r="M68" s="1">
        <f>'[1]Electricity and CHPs'!I16</f>
        <v>66.283950749132657</v>
      </c>
      <c r="N68" s="1">
        <f>'[1]Electricity and CHPs'!J16</f>
        <v>66.283950383715037</v>
      </c>
      <c r="O68" s="1">
        <f>'[1]Electricity and CHPs'!K16</f>
        <v>66.283951381050443</v>
      </c>
      <c r="P68" s="1">
        <f>'[1]Electricity and CHPs'!L16</f>
        <v>66.283951365473882</v>
      </c>
      <c r="Q68" s="1">
        <f>'[1]Electricity and CHPs'!M16</f>
        <v>66.283954859725924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12.841921050925256</v>
      </c>
      <c r="G69" s="1">
        <f>'[1]Electricity and CHPs'!C17</f>
        <v>16.033454094113903</v>
      </c>
      <c r="H69" s="1">
        <f>'[1]Electricity and CHPs'!D17</f>
        <v>1.6679189137950805</v>
      </c>
      <c r="I69" s="1">
        <f>'[1]Electricity and CHPs'!E17</f>
        <v>12.742328094641989</v>
      </c>
      <c r="J69" s="1">
        <f>'[1]Electricity and CHPs'!F17</f>
        <v>13.122684148136424</v>
      </c>
      <c r="K69" s="1">
        <f>'[1]Electricity and CHPs'!G17</f>
        <v>13.539217742046192</v>
      </c>
      <c r="L69" s="1">
        <f>'[1]Electricity and CHPs'!H17</f>
        <v>13.674186930866178</v>
      </c>
      <c r="M69" s="1">
        <f>'[1]Electricity and CHPs'!I17</f>
        <v>13.81144347490442</v>
      </c>
      <c r="N69" s="1">
        <f>'[1]Electricity and CHPs'!J17</f>
        <v>17.112772754148331</v>
      </c>
      <c r="O69" s="1">
        <f>'[1]Electricity and CHPs'!K17</f>
        <v>15.371804905581824</v>
      </c>
      <c r="P69" s="1">
        <f>'[1]Electricity and CHPs'!L17</f>
        <v>14.625564901128255</v>
      </c>
      <c r="Q69" s="1">
        <f>'[1]Electricity and CHPs'!M17</f>
        <v>17.270110452552359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0.11190187707653011</v>
      </c>
      <c r="G70" s="1">
        <f t="shared" ref="G70" si="74">SUM(G71:G73)</f>
        <v>0.17152824880704975</v>
      </c>
      <c r="H70" s="1">
        <f t="shared" ref="H70" si="75">SUM(H71:H73)</f>
        <v>8.1423691289738993E-3</v>
      </c>
      <c r="I70" s="1">
        <f t="shared" ref="I70" si="76">SUM(I71:I73)</f>
        <v>0.17152884106583147</v>
      </c>
      <c r="J70" s="1">
        <f t="shared" ref="J70" si="77">SUM(J71:J73)</f>
        <v>0.17152915486681003</v>
      </c>
      <c r="K70" s="1">
        <f t="shared" ref="K70" si="78">SUM(K71:K73)</f>
        <v>0.17153197555306715</v>
      </c>
      <c r="L70" s="1">
        <f t="shared" ref="L70:O70" si="79">SUM(L71:L73)</f>
        <v>1.0946034501927443E-2</v>
      </c>
      <c r="M70" s="1">
        <f t="shared" si="79"/>
        <v>8.1173694986045483E-6</v>
      </c>
      <c r="N70" s="1">
        <f t="shared" si="79"/>
        <v>7.1142119554446187E-4</v>
      </c>
      <c r="O70" s="1">
        <f t="shared" si="79"/>
        <v>5.4662713375433383E-4</v>
      </c>
      <c r="P70" s="1">
        <f>SUM(P71:P73)</f>
        <v>2.365867267538574E-3</v>
      </c>
      <c r="Q70" s="1">
        <f>SUM(Q71:Q73)</f>
        <v>2.3519412248340539E-3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3.9600588556786886E-2</v>
      </c>
      <c r="G71" s="1">
        <f>'[1]Electricity and CHPs'!C18</f>
        <v>1.6555419778317616E-5</v>
      </c>
      <c r="H71" s="1">
        <f>'[1]Electricity and CHPs'!D18</f>
        <v>8.8937472173583653E-4</v>
      </c>
      <c r="I71" s="1">
        <f>'[1]Electricity and CHPs'!E18</f>
        <v>6.957866436217955E-4</v>
      </c>
      <c r="J71" s="1">
        <f>'[1]Electricity and CHPs'!F18</f>
        <v>1.6084838479955675E-4</v>
      </c>
      <c r="K71" s="1">
        <f>'[1]Electricity and CHPs'!G18</f>
        <v>0.17126847169996584</v>
      </c>
      <c r="L71" s="1">
        <f>'[1]Electricity and CHPs'!H18</f>
        <v>1.0845494361616019E-2</v>
      </c>
      <c r="M71" s="1">
        <f>'[1]Electricity and CHPs'!I18</f>
        <v>8.1173694986045483E-6</v>
      </c>
      <c r="N71" s="1">
        <f>'[1]Electricity and CHPs'!J18</f>
        <v>4.8420962742234892E-4</v>
      </c>
      <c r="O71" s="1">
        <f>'[1]Electricity and CHPs'!K18</f>
        <v>2.7459211044663279E-4</v>
      </c>
      <c r="P71" s="1">
        <f>'[1]Electricity and CHPs'!L18</f>
        <v>5.7047344777936816E-5</v>
      </c>
      <c r="Q71" s="1">
        <f>'[1]Electricity and CHPs'!M18</f>
        <v>6.075054437620488E-5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1.8005137646587835E-3</v>
      </c>
      <c r="G72" s="1">
        <f>'[1]Electricity and CHPs'!C28</f>
        <v>1.2144423927870951E-5</v>
      </c>
      <c r="H72" s="1">
        <f>'[1]Electricity and CHPs'!D28</f>
        <v>2.7197953635304449E-4</v>
      </c>
      <c r="I72" s="1">
        <f>'[1]Electricity and CHPs'!E28</f>
        <v>1.7804561951061693E-4</v>
      </c>
      <c r="J72" s="1">
        <f>'[1]Electricity and CHPs'!F28</f>
        <v>8.4725008313028881E-5</v>
      </c>
      <c r="K72" s="1">
        <f>'[1]Electricity and CHPs'!G28</f>
        <v>2.6350385310130531E-4</v>
      </c>
      <c r="L72" s="1">
        <f>'[1]Electricity and CHPs'!H28</f>
        <v>1.00540140311423E-4</v>
      </c>
      <c r="M72" s="1">
        <f>'[1]Electricity and CHPs'!I28</f>
        <v>0</v>
      </c>
      <c r="N72" s="1">
        <f>'[1]Electricity and CHPs'!J28</f>
        <v>2.0787408094997258E-5</v>
      </c>
      <c r="O72" s="1">
        <f>'[1]Electricity and CHPs'!K28</f>
        <v>2.1241281122419636E-5</v>
      </c>
      <c r="P72" s="1">
        <f>'[1]Electricity and CHPs'!L28</f>
        <v>1.5422924720450795E-5</v>
      </c>
      <c r="Q72" s="1">
        <f>'[1]Electricity and CHPs'!M28</f>
        <v>1.5254880626352774E-5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7.0500774755084442E-2</v>
      </c>
      <c r="G73" s="1">
        <f>'[1]Electricity and CHPs'!C41</f>
        <v>0.17149954896334357</v>
      </c>
      <c r="H73" s="1">
        <f>'[1]Electricity and CHPs'!D41</f>
        <v>6.9810148708850184E-3</v>
      </c>
      <c r="I73" s="1">
        <f>'[1]Electricity and CHPs'!E41</f>
        <v>0.17065500880269904</v>
      </c>
      <c r="J73" s="1">
        <f>'[1]Electricity and CHPs'!F41</f>
        <v>0.17128358147369743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2.0642416002711564E-4</v>
      </c>
      <c r="O73" s="1">
        <f>'[1]Electricity and CHPs'!K41</f>
        <v>2.5079374218528141E-4</v>
      </c>
      <c r="P73" s="1">
        <f>'[1]Electricity and CHPs'!L41</f>
        <v>2.2933969980401866E-3</v>
      </c>
      <c r="Q73" s="1">
        <f>'[1]Electricity and CHPs'!M41</f>
        <v>2.2759357998314964E-3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0.11190187707653011</v>
      </c>
      <c r="G74" s="1">
        <f t="shared" ref="G74:K74" si="83">SUM(G75:G77)</f>
        <v>0.17152824880704975</v>
      </c>
      <c r="H74" s="1">
        <f t="shared" si="83"/>
        <v>8.1423691289738993E-3</v>
      </c>
      <c r="I74" s="1">
        <f t="shared" si="83"/>
        <v>0.17152884106583147</v>
      </c>
      <c r="J74" s="1">
        <f t="shared" si="83"/>
        <v>0.17152915486681003</v>
      </c>
      <c r="K74" s="1">
        <f t="shared" si="83"/>
        <v>0.17153197555306715</v>
      </c>
      <c r="L74" s="1">
        <f t="shared" ref="L74:O74" si="84">SUM(L75:L77)</f>
        <v>1.0946034501927443E-2</v>
      </c>
      <c r="M74" s="1">
        <f t="shared" si="84"/>
        <v>8.1173694986045483E-6</v>
      </c>
      <c r="N74" s="1">
        <f t="shared" si="84"/>
        <v>7.1142119554446187E-4</v>
      </c>
      <c r="O74" s="1">
        <f t="shared" si="84"/>
        <v>5.4662713375433383E-4</v>
      </c>
      <c r="P74" s="1">
        <f>SUM(P75:P77)</f>
        <v>2.365867267538574E-3</v>
      </c>
      <c r="Q74" s="1">
        <f>SUM(Q75:Q77)</f>
        <v>2.3519412248340539E-3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3.9600588556786886E-2</v>
      </c>
      <c r="G75" s="1">
        <f t="shared" ref="G75:K75" si="85">G71</f>
        <v>1.6555419778317616E-5</v>
      </c>
      <c r="H75" s="1">
        <f t="shared" si="85"/>
        <v>8.8937472173583653E-4</v>
      </c>
      <c r="I75" s="1">
        <f t="shared" si="85"/>
        <v>6.957866436217955E-4</v>
      </c>
      <c r="J75" s="1">
        <f t="shared" si="85"/>
        <v>1.6084838479955675E-4</v>
      </c>
      <c r="K75" s="1">
        <f t="shared" si="85"/>
        <v>0.17126847169996584</v>
      </c>
      <c r="L75" s="1">
        <f t="shared" ref="L75:O75" si="86">L71</f>
        <v>1.0845494361616019E-2</v>
      </c>
      <c r="M75" s="1">
        <f t="shared" si="86"/>
        <v>8.1173694986045483E-6</v>
      </c>
      <c r="N75" s="1">
        <f t="shared" si="86"/>
        <v>4.8420962742234892E-4</v>
      </c>
      <c r="O75" s="1">
        <f t="shared" si="86"/>
        <v>2.7459211044663279E-4</v>
      </c>
      <c r="P75" s="1">
        <f>P71</f>
        <v>5.7047344777936816E-5</v>
      </c>
      <c r="Q75" s="1">
        <f>Q71</f>
        <v>6.075054437620488E-5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1.8005137646587835E-3</v>
      </c>
      <c r="G76" s="1">
        <f>'[1]Electricity and CHPs'!C28</f>
        <v>1.2144423927870951E-5</v>
      </c>
      <c r="H76" s="1">
        <f>'[1]Electricity and CHPs'!D28</f>
        <v>2.7197953635304449E-4</v>
      </c>
      <c r="I76" s="1">
        <f>'[1]Electricity and CHPs'!E28</f>
        <v>1.7804561951061693E-4</v>
      </c>
      <c r="J76" s="1">
        <f>'[1]Electricity and CHPs'!F28</f>
        <v>8.4725008313028881E-5</v>
      </c>
      <c r="K76" s="1">
        <f>'[1]Electricity and CHPs'!G28</f>
        <v>2.6350385310130531E-4</v>
      </c>
      <c r="L76" s="1">
        <f>'[1]Electricity and CHPs'!H28</f>
        <v>1.00540140311423E-4</v>
      </c>
      <c r="M76" s="1">
        <f>'[1]Electricity and CHPs'!I28</f>
        <v>0</v>
      </c>
      <c r="N76" s="1">
        <f>'[1]Electricity and CHPs'!J28</f>
        <v>2.0787408094997258E-5</v>
      </c>
      <c r="O76" s="1">
        <f>'[1]Electricity and CHPs'!K28</f>
        <v>2.1241281122419636E-5</v>
      </c>
      <c r="P76" s="1">
        <f>'[1]Electricity and CHPs'!L28</f>
        <v>1.5422924720450795E-5</v>
      </c>
      <c r="Q76" s="1">
        <f>'[1]Electricity and CHPs'!M28</f>
        <v>1.5254880626352774E-5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7.0500774755084442E-2</v>
      </c>
      <c r="G77" s="1">
        <f>'[1]Electricity and CHPs'!C41</f>
        <v>0.17149954896334357</v>
      </c>
      <c r="H77" s="1">
        <f>'[1]Electricity and CHPs'!D41</f>
        <v>6.9810148708850184E-3</v>
      </c>
      <c r="I77" s="1">
        <f>'[1]Electricity and CHPs'!E41</f>
        <v>0.17065500880269904</v>
      </c>
      <c r="J77" s="1">
        <f>'[1]Electricity and CHPs'!F41</f>
        <v>0.17128358147369743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2.0642416002711564E-4</v>
      </c>
      <c r="O77" s="1">
        <f>'[1]Electricity and CHPs'!K41</f>
        <v>2.5079374218528141E-4</v>
      </c>
      <c r="P77" s="1">
        <f>'[1]Electricity and CHPs'!L41</f>
        <v>2.2933969980401866E-3</v>
      </c>
      <c r="Q77" s="1">
        <f>'[1]Electricity and CHPs'!M41</f>
        <v>2.2759357998314964E-3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3.2306603065379051</v>
      </c>
      <c r="G82" s="1">
        <f t="shared" ref="G82:K82" si="90">SUM(G83:G97)</f>
        <v>1.8651939919840976</v>
      </c>
      <c r="H82" s="1">
        <f t="shared" si="90"/>
        <v>2.2591626815887564</v>
      </c>
      <c r="I82" s="1">
        <f t="shared" si="90"/>
        <v>2.625165176420321</v>
      </c>
      <c r="J82" s="1">
        <f t="shared" si="90"/>
        <v>2.5443563302448031</v>
      </c>
      <c r="K82" s="1">
        <f t="shared" si="90"/>
        <v>2.2621468612780333</v>
      </c>
      <c r="L82" s="1">
        <f t="shared" ref="L82:O82" si="91">SUM(L83:L97)</f>
        <v>2.0041196666781449</v>
      </c>
      <c r="M82" s="1">
        <f t="shared" si="91"/>
        <v>1.7041010827480894</v>
      </c>
      <c r="N82" s="1">
        <f t="shared" si="91"/>
        <v>3.4486745532570713</v>
      </c>
      <c r="O82" s="1">
        <f t="shared" si="91"/>
        <v>3.7575091914942074</v>
      </c>
      <c r="P82" s="1">
        <f>SUM(P83:P97)</f>
        <v>3.8902316177200404</v>
      </c>
      <c r="Q82" s="1">
        <f>SUM(Q83:Q97)</f>
        <v>3.9365184358862484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6.6429848956871781E-6</v>
      </c>
      <c r="L83" s="1">
        <f>'[1]Electricity and CHPs'!H21</f>
        <v>4.1595388524422965E-6</v>
      </c>
      <c r="M83" s="1">
        <f>'[1]Electricity and CHPs'!I21</f>
        <v>9.9759132392544564E-5</v>
      </c>
      <c r="N83" s="1">
        <f>'[1]Electricity and CHPs'!J21</f>
        <v>4.4478968527136273E-4</v>
      </c>
      <c r="O83" s="1">
        <f>'[1]Electricity and CHPs'!K21</f>
        <v>6.3859242525107871E-4</v>
      </c>
      <c r="P83" s="1">
        <f>'[1]Electricity and CHPs'!L21</f>
        <v>6.2969524991067114E-4</v>
      </c>
      <c r="Q83" s="1">
        <f>'[1]Electricity and CHPs'!M21</f>
        <v>1.0489585793710537E-3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1.9248371686223599E-6</v>
      </c>
      <c r="L84" s="1">
        <f>'[1]Electricity and CHPs'!H22</f>
        <v>0</v>
      </c>
      <c r="M84" s="1">
        <f>'[1]Electricity and CHPs'!I22</f>
        <v>6.4971356372782072E-4</v>
      </c>
      <c r="N84" s="1">
        <f>'[1]Electricity and CHPs'!J22</f>
        <v>7.9963708636168855E-3</v>
      </c>
      <c r="O84" s="1">
        <f>'[1]Electricity and CHPs'!K22</f>
        <v>7.1209969146684088E-3</v>
      </c>
      <c r="P84" s="1">
        <f>'[1]Electricity and CHPs'!L22</f>
        <v>8.3935822957992672E-3</v>
      </c>
      <c r="Q84" s="1">
        <f>'[1]Electricity and CHPs'!M22</f>
        <v>1.2307415504692975E-2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3.1462737647539698E-6</v>
      </c>
      <c r="M85" s="1">
        <f>'[1]Electricity and CHPs'!I23</f>
        <v>9.9905319355859045E-5</v>
      </c>
      <c r="N85" s="1">
        <f>'[1]Electricity and CHPs'!J23</f>
        <v>1.1457525379961058</v>
      </c>
      <c r="O85" s="1">
        <f>'[1]Electricity and CHPs'!K23</f>
        <v>1.4064855354596379</v>
      </c>
      <c r="P85" s="1">
        <f>'[1]Electricity and CHPs'!L23</f>
        <v>1.4052325256996017</v>
      </c>
      <c r="Q85" s="1">
        <f>'[1]Electricity and CHPs'!M23</f>
        <v>1.3990202440258324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0.96588051037697797</v>
      </c>
      <c r="G86" s="1">
        <f>'[1]Electricity and CHPs'!C24</f>
        <v>9.7740964005277726E-5</v>
      </c>
      <c r="H86" s="1">
        <f>'[1]Electricity and CHPs'!D24</f>
        <v>7.6107194285494407E-4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0.66996230961548298</v>
      </c>
      <c r="G88" s="1">
        <f>'[1]Electricity and CHPs'!C39</f>
        <v>7.7723833398084641E-2</v>
      </c>
      <c r="H88" s="1">
        <f>'[1]Electricity and CHPs'!D39</f>
        <v>4.9490673994874751E-2</v>
      </c>
      <c r="I88" s="1">
        <f>'[1]Electricity and CHPs'!E39</f>
        <v>0.42002420180204397</v>
      </c>
      <c r="J88" s="1">
        <f>'[1]Electricity and CHPs'!F39</f>
        <v>0.35719281176695117</v>
      </c>
      <c r="K88" s="1">
        <f>'[1]Electricity and CHPs'!G39</f>
        <v>0.37625013915342059</v>
      </c>
      <c r="L88" s="1">
        <f>'[1]Electricity and CHPs'!H39</f>
        <v>0.40164604264654313</v>
      </c>
      <c r="M88" s="1">
        <f>'[1]Electricity and CHPs'!I39</f>
        <v>5.2000492332922962E-2</v>
      </c>
      <c r="N88" s="1">
        <f>'[1]Electricity and CHPs'!J39</f>
        <v>0.42434111984347639</v>
      </c>
      <c r="O88" s="1">
        <f>'[1]Electricity and CHPs'!K39</f>
        <v>0.40660234056906686</v>
      </c>
      <c r="P88" s="1">
        <f>'[1]Electricity and CHPs'!L39</f>
        <v>0.42432851764097618</v>
      </c>
      <c r="Q88" s="1">
        <f>'[1]Electricity and CHPs'!M39</f>
        <v>0.42430028188827318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3.4043788884320414E-4</v>
      </c>
      <c r="L89" s="1">
        <f>'[1]Electricity and CHPs'!H40</f>
        <v>7.1437814291428067E-4</v>
      </c>
      <c r="M89" s="1">
        <f>'[1]Electricity and CHPs'!I40</f>
        <v>3.0076022216628587E-2</v>
      </c>
      <c r="N89" s="1">
        <f>'[1]Electricity and CHPs'!J40</f>
        <v>0.24535327304327653</v>
      </c>
      <c r="O89" s="1">
        <f>'[1]Electricity and CHPs'!K40</f>
        <v>0.23510341083999609</v>
      </c>
      <c r="P89" s="1">
        <f>'[1]Electricity and CHPs'!L40</f>
        <v>0.24535008412185438</v>
      </c>
      <c r="Q89" s="1">
        <f>'[1]Electricity and CHPs'!M40</f>
        <v>0.24533076484493779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2.548539594667859E-4</v>
      </c>
      <c r="K90" s="1">
        <f>'[1]Electricity and CHPs'!G47</f>
        <v>1.2124849992582668E-3</v>
      </c>
      <c r="L90" s="1">
        <f>'[1]Electricity and CHPs'!H47</f>
        <v>1.2575895714248605E-3</v>
      </c>
      <c r="M90" s="1">
        <f>'[1]Electricity and CHPs'!I47</f>
        <v>3.6962827910433512E-4</v>
      </c>
      <c r="N90" s="1">
        <f>'[1]Electricity and CHPs'!J47</f>
        <v>2.8204724175090576E-4</v>
      </c>
      <c r="O90" s="1">
        <f>'[1]Electricity and CHPs'!K47</f>
        <v>5.4697734582282364E-4</v>
      </c>
      <c r="P90" s="1">
        <f>'[1]Electricity and CHPs'!L47</f>
        <v>2.9789350367911217E-4</v>
      </c>
      <c r="Q90" s="1">
        <f>'[1]Electricity and CHPs'!M47</f>
        <v>3.4900342486812052E-4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1.3199331394433373E-2</v>
      </c>
      <c r="G91" s="1">
        <f>'[1]Electricity and CHPs'!C48</f>
        <v>1.8556434748630519E-2</v>
      </c>
      <c r="H91" s="1">
        <f>'[1]Electricity and CHPs'!D48</f>
        <v>4.6320336816347858E-3</v>
      </c>
      <c r="I91" s="1">
        <f>'[1]Electricity and CHPs'!E48</f>
        <v>3.346495116243701E-3</v>
      </c>
      <c r="J91" s="1">
        <f>'[1]Electricity and CHPs'!F48</f>
        <v>5.1764476375476664E-3</v>
      </c>
      <c r="K91" s="1">
        <f>'[1]Electricity and CHPs'!G48</f>
        <v>2.1396894051668256E-3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8.62357117370099E-4</v>
      </c>
      <c r="O91" s="1">
        <f>'[1]Electricity and CHPs'!K48</f>
        <v>2.0087787163082524E-3</v>
      </c>
      <c r="P91" s="1">
        <f>'[1]Electricity and CHPs'!L48</f>
        <v>6.0273332235088227E-3</v>
      </c>
      <c r="Q91" s="1">
        <f>'[1]Electricity and CHPs'!M48</f>
        <v>6.4718129521225609E-3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3.1958273664205899E-4</v>
      </c>
      <c r="O92" s="1">
        <f>'[1]Electricity and CHPs'!K49</f>
        <v>6.4448567018511246E-4</v>
      </c>
      <c r="P92" s="1">
        <f>'[1]Electricity and CHPs'!L49</f>
        <v>6.4543680988698006E-4</v>
      </c>
      <c r="Q92" s="1">
        <f>'[1]Electricity and CHPs'!M49</f>
        <v>1.0804841864846277E-3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2.7853436992208273E-2</v>
      </c>
      <c r="G93" s="1">
        <f>'[1]Electricity and CHPs'!C51</f>
        <v>3.6323096966143248E-2</v>
      </c>
      <c r="H93" s="1">
        <f>'[1]Electricity and CHPs'!D51</f>
        <v>0.14165459193176919</v>
      </c>
      <c r="I93" s="1">
        <f>'[1]Electricity and CHPs'!E51</f>
        <v>0.14331756262533885</v>
      </c>
      <c r="J93" s="1">
        <f>'[1]Electricity and CHPs'!F51</f>
        <v>0.14427091058551739</v>
      </c>
      <c r="K93" s="1">
        <f>'[1]Electricity and CHPs'!G51</f>
        <v>6.6022185668212829E-2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8.4969749432721562E-4</v>
      </c>
      <c r="O93" s="1">
        <f>'[1]Electricity and CHPs'!K51</f>
        <v>7.1723557905448113E-2</v>
      </c>
      <c r="P93" s="1">
        <f>'[1]Electricity and CHPs'!L51</f>
        <v>9.3143117437180373E-2</v>
      </c>
      <c r="Q93" s="1">
        <f>'[1]Electricity and CHPs'!M51</f>
        <v>0.13733388772472491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6.5569210191985649E-4</v>
      </c>
      <c r="O94" s="1">
        <f>'[1]Electricity and CHPs'!K52</f>
        <v>1.9227127280981994E-3</v>
      </c>
      <c r="P94" s="1">
        <f>'[1]Electricity and CHPs'!L52</f>
        <v>1.5568623529834992E-3</v>
      </c>
      <c r="Q94" s="1">
        <f>'[1]Electricity and CHPs'!M52</f>
        <v>3.382520695525798E-3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0.95936486698808721</v>
      </c>
      <c r="G95" s="1">
        <f>'[1]Electricity and CHPs'!C54</f>
        <v>1.1066253023930586</v>
      </c>
      <c r="H95" s="1">
        <f>'[1]Electricity and CHPs'!D54</f>
        <v>1.4974014450268904</v>
      </c>
      <c r="I95" s="1">
        <f>'[1]Electricity and CHPs'!E54</f>
        <v>1.5485102989547634</v>
      </c>
      <c r="J95" s="1">
        <f>'[1]Electricity and CHPs'!F54</f>
        <v>1.6004894950059541</v>
      </c>
      <c r="K95" s="1">
        <f>'[1]Electricity and CHPs'!G54</f>
        <v>1.6004916602143027</v>
      </c>
      <c r="L95" s="1">
        <f>'[1]Electricity and CHPs'!H54</f>
        <v>1.6004943505046452</v>
      </c>
      <c r="M95" s="1">
        <f>'[1]Electricity and CHPs'!I54</f>
        <v>1.6208055619039572</v>
      </c>
      <c r="N95" s="1">
        <f>'[1]Electricity and CHPs'!J54</f>
        <v>1.6208298018743794</v>
      </c>
      <c r="O95" s="1">
        <f>'[1]Electricity and CHPs'!K54</f>
        <v>1.6227214501926497</v>
      </c>
      <c r="P95" s="1">
        <f>'[1]Electricity and CHPs'!L54</f>
        <v>1.7027545969803586</v>
      </c>
      <c r="Q95" s="1">
        <f>'[1]Electricity and CHPs'!M54</f>
        <v>1.7027579798361125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0.59439985117071537</v>
      </c>
      <c r="G96" s="1">
        <f>'[1]Electricity and CHPs'!C55</f>
        <v>0.62586758351417549</v>
      </c>
      <c r="H96" s="1">
        <f>'[1]Electricity and CHPs'!D55</f>
        <v>0.56522286501073227</v>
      </c>
      <c r="I96" s="1">
        <f>'[1]Electricity and CHPs'!E55</f>
        <v>0.50996661792193065</v>
      </c>
      <c r="J96" s="1">
        <f>'[1]Electricity and CHPs'!F55</f>
        <v>0.43697181128936624</v>
      </c>
      <c r="K96" s="1">
        <f>'[1]Electricity and CHPs'!G55</f>
        <v>0.21568169612676472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7.2556591756680743E-4</v>
      </c>
      <c r="O96" s="1">
        <f>'[1]Electricity and CHPs'!K55</f>
        <v>1.3051458863007775E-3</v>
      </c>
      <c r="P96" s="1">
        <f>'[1]Electricity and CHPs'!L55</f>
        <v>1.2937747900472196E-3</v>
      </c>
      <c r="Q96" s="1">
        <f>'[1]Electricity and CHPs'!M55</f>
        <v>1.9174851071290817E-3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2.6171734136799655E-4</v>
      </c>
      <c r="O97" s="1">
        <f>'[1]Electricity and CHPs'!K58</f>
        <v>6.8520684077372663E-4</v>
      </c>
      <c r="P97" s="1">
        <f>'[1]Electricity and CHPs'!L58</f>
        <v>5.7819761425334851E-4</v>
      </c>
      <c r="Q97" s="1">
        <f>'[1]Electricity and CHPs'!M58</f>
        <v>1.2175971161737819E-3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2.2129287609123018</v>
      </c>
      <c r="G98" s="1">
        <f t="shared" ref="G98:K98" si="96">G82-G114</f>
        <v>0.72943837260664823</v>
      </c>
      <c r="H98" s="1">
        <f t="shared" si="96"/>
        <v>0.73254549240773992</v>
      </c>
      <c r="I98" s="1">
        <f>I82-I114</f>
        <v>1.0325225947176198</v>
      </c>
      <c r="J98" s="1">
        <f t="shared" si="96"/>
        <v>0.87155827620146331</v>
      </c>
      <c r="K98" s="1">
        <f t="shared" si="96"/>
        <v>0.55891317301105659</v>
      </c>
      <c r="L98" s="1">
        <f t="shared" ref="L98:O98" si="97">L82-L114</f>
        <v>0.19652537690551641</v>
      </c>
      <c r="M98" s="1">
        <f t="shared" si="97"/>
        <v>1.0286910231473767E-2</v>
      </c>
      <c r="N98" s="1">
        <f t="shared" si="97"/>
        <v>4.4909416328914986E-2</v>
      </c>
      <c r="O98" s="1">
        <f t="shared" si="97"/>
        <v>8.3006311314951287E-2</v>
      </c>
      <c r="P98" s="1">
        <f t="shared" ref="P98:Q113" si="98">P82-P114</f>
        <v>0.11131168051481932</v>
      </c>
      <c r="Q98" s="1">
        <f t="shared" si="98"/>
        <v>0.13862193658568867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5.6114601084431305E-6</v>
      </c>
      <c r="L99" s="1">
        <f t="shared" ref="L99:O99" si="100">L83-L115</f>
        <v>2.0252816361448826E-6</v>
      </c>
      <c r="M99" s="1">
        <f t="shared" si="100"/>
        <v>1.23201491423786E-5</v>
      </c>
      <c r="N99" s="1">
        <f t="shared" si="100"/>
        <v>1.0928305119758182E-5</v>
      </c>
      <c r="O99" s="1">
        <f t="shared" si="100"/>
        <v>2.4830197695178144E-5</v>
      </c>
      <c r="P99" s="1">
        <f t="shared" si="98"/>
        <v>3.2042593277644706E-5</v>
      </c>
      <c r="Q99" s="1">
        <f t="shared" si="98"/>
        <v>6.5095910027751329E-5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1.6259478467255615E-6</v>
      </c>
      <c r="L100" s="1">
        <f t="shared" ref="L100:O100" si="102">L84-L116</f>
        <v>0</v>
      </c>
      <c r="M100" s="1">
        <f t="shared" si="102"/>
        <v>8.0238949687891099E-5</v>
      </c>
      <c r="N100" s="1">
        <f t="shared" si="102"/>
        <v>1.9646764199362111E-4</v>
      </c>
      <c r="O100" s="1">
        <f t="shared" si="102"/>
        <v>2.7688358675480827E-4</v>
      </c>
      <c r="P100" s="1">
        <f t="shared" si="98"/>
        <v>4.2711477287606797E-4</v>
      </c>
      <c r="Q100" s="1">
        <f t="shared" si="98"/>
        <v>7.6376935002334806E-4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1.5319223366069129E-6</v>
      </c>
      <c r="M101" s="1">
        <f t="shared" si="104"/>
        <v>1.2338203080374162E-5</v>
      </c>
      <c r="N101" s="1">
        <f t="shared" si="104"/>
        <v>2.8150682764416457E-2</v>
      </c>
      <c r="O101" s="1">
        <f t="shared" si="104"/>
        <v>5.4687955133730703E-2</v>
      </c>
      <c r="P101" s="1">
        <f t="shared" si="98"/>
        <v>7.1506485538675113E-2</v>
      </c>
      <c r="Q101" s="1">
        <f t="shared" si="98"/>
        <v>8.6819916175063128E-2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0.94105976871133767</v>
      </c>
      <c r="G102" s="1">
        <f t="shared" si="105"/>
        <v>9.3987546150173948E-5</v>
      </c>
      <c r="H102" s="1">
        <f t="shared" si="105"/>
        <v>7.3188263510585126E-4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0.65274593426260263</v>
      </c>
      <c r="G104" s="1">
        <f t="shared" si="109"/>
        <v>7.4739107116607306E-2</v>
      </c>
      <c r="H104" s="1">
        <f t="shared" si="109"/>
        <v>4.7592563668369448E-2</v>
      </c>
      <c r="I104" s="1">
        <f t="shared" si="109"/>
        <v>0.40280733201128993</v>
      </c>
      <c r="J104" s="1">
        <f t="shared" si="109"/>
        <v>0.32982867886906786</v>
      </c>
      <c r="K104" s="1">
        <f t="shared" si="109"/>
        <v>0.31782589902113473</v>
      </c>
      <c r="L104" s="1">
        <f t="shared" ref="L104:O104" si="110">L88-L120</f>
        <v>0.19556166759319696</v>
      </c>
      <c r="M104" s="1">
        <f t="shared" si="110"/>
        <v>6.4220067441825984E-3</v>
      </c>
      <c r="N104" s="1">
        <f t="shared" si="110"/>
        <v>1.0425892025081873E-2</v>
      </c>
      <c r="O104" s="1">
        <f t="shared" si="110"/>
        <v>1.5809796828834266E-2</v>
      </c>
      <c r="P104" s="1">
        <f t="shared" si="98"/>
        <v>2.1592327572432068E-2</v>
      </c>
      <c r="Q104" s="1">
        <f t="shared" si="98"/>
        <v>2.6331080671564144E-2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2.8757458622049475E-4</v>
      </c>
      <c r="L105" s="1">
        <f t="shared" ref="L105:O105" si="112">L89-L121</f>
        <v>3.4783109028013303E-4</v>
      </c>
      <c r="M105" s="1">
        <f t="shared" si="112"/>
        <v>3.7143574771711686E-3</v>
      </c>
      <c r="N105" s="1">
        <f t="shared" si="112"/>
        <v>6.028232035804576E-3</v>
      </c>
      <c r="O105" s="1">
        <f t="shared" si="112"/>
        <v>9.1414553933560627E-3</v>
      </c>
      <c r="P105" s="1">
        <f t="shared" si="98"/>
        <v>1.2484853518059336E-2</v>
      </c>
      <c r="Q105" s="1">
        <f t="shared" si="98"/>
        <v>1.5224652059150856E-2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0</v>
      </c>
      <c r="J106" s="1">
        <f t="shared" si="113"/>
        <v>2.3532988903014182E-4</v>
      </c>
      <c r="K106" s="1">
        <f t="shared" si="113"/>
        <v>1.0242099466221423E-3</v>
      </c>
      <c r="L106" s="1">
        <f t="shared" ref="L106:O106" si="114">L90-L122</f>
        <v>6.1232101806636902E-4</v>
      </c>
      <c r="M106" s="1">
        <f t="shared" si="114"/>
        <v>4.5648708209359721E-5</v>
      </c>
      <c r="N106" s="1">
        <f t="shared" si="114"/>
        <v>6.9297882080147813E-6</v>
      </c>
      <c r="O106" s="1">
        <f t="shared" si="114"/>
        <v>2.1267956046025168E-5</v>
      </c>
      <c r="P106" s="1">
        <f t="shared" si="98"/>
        <v>1.5158571356217851E-5</v>
      </c>
      <c r="Q106" s="1">
        <f t="shared" si="98"/>
        <v>2.1658334267320774E-5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1.2860141203534356E-2</v>
      </c>
      <c r="G107" s="1">
        <f t="shared" si="115"/>
        <v>1.7843836359394079E-2</v>
      </c>
      <c r="H107" s="1">
        <f t="shared" si="115"/>
        <v>4.4543818079758844E-3</v>
      </c>
      <c r="I107" s="1">
        <f t="shared" si="115"/>
        <v>3.2093216618937627E-3</v>
      </c>
      <c r="J107" s="1">
        <f t="shared" si="115"/>
        <v>4.7798859027465565E-3</v>
      </c>
      <c r="K107" s="1">
        <f t="shared" si="115"/>
        <v>1.8074377602976652E-3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2.1187770339291907E-5</v>
      </c>
      <c r="O107" s="1">
        <f t="shared" si="116"/>
        <v>7.8106740198475091E-5</v>
      </c>
      <c r="P107" s="1">
        <f t="shared" si="98"/>
        <v>3.0670612023375819E-4</v>
      </c>
      <c r="Q107" s="1">
        <f t="shared" si="98"/>
        <v>4.0162553787434236E-4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7.8520203428301006E-6</v>
      </c>
      <c r="O108" s="1">
        <f t="shared" si="118"/>
        <v>2.5059342969991944E-5</v>
      </c>
      <c r="P108" s="1">
        <f t="shared" si="98"/>
        <v>3.284361631846974E-5</v>
      </c>
      <c r="Q108" s="1">
        <f t="shared" si="98"/>
        <v>6.7052315289688191E-5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2.7137672509276563E-2</v>
      </c>
      <c r="G109" s="1">
        <f t="shared" si="119"/>
        <v>3.4928228784793756E-2</v>
      </c>
      <c r="H109" s="1">
        <f t="shared" si="119"/>
        <v>0.13622172909036939</v>
      </c>
      <c r="I109" s="1">
        <f t="shared" si="119"/>
        <v>0.13744294920101144</v>
      </c>
      <c r="J109" s="1">
        <f t="shared" si="119"/>
        <v>0.13321848108383835</v>
      </c>
      <c r="K109" s="1">
        <f t="shared" si="119"/>
        <v>5.577023987965548E-2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2.0876728451642507E-5</v>
      </c>
      <c r="O109" s="1">
        <f t="shared" si="120"/>
        <v>2.7888055851799792E-3</v>
      </c>
      <c r="P109" s="1">
        <f t="shared" si="98"/>
        <v>4.7396689574438766E-3</v>
      </c>
      <c r="Q109" s="1">
        <f t="shared" si="98"/>
        <v>8.5226190765800014E-3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1.6110093357996958E-5</v>
      </c>
      <c r="O110" s="1">
        <f t="shared" si="122"/>
        <v>7.4760262198448387E-5</v>
      </c>
      <c r="P110" s="1">
        <f t="shared" si="98"/>
        <v>7.9222301856340807E-5</v>
      </c>
      <c r="Q110" s="1">
        <f t="shared" si="98"/>
        <v>2.099113036426823E-4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0.57912524422555067</v>
      </c>
      <c r="G112" s="1">
        <f t="shared" si="125"/>
        <v>0.60183321279970303</v>
      </c>
      <c r="H112" s="1">
        <f t="shared" si="125"/>
        <v>0.54354493520591918</v>
      </c>
      <c r="I112" s="1">
        <f t="shared" si="125"/>
        <v>0.48906299184342417</v>
      </c>
      <c r="J112" s="1">
        <f t="shared" si="125"/>
        <v>0.40349590045678058</v>
      </c>
      <c r="K112" s="1">
        <f t="shared" si="125"/>
        <v>0.18219057440917094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1.7826865132517249E-5</v>
      </c>
      <c r="O112" s="1">
        <f t="shared" si="126"/>
        <v>5.0747595957085188E-5</v>
      </c>
      <c r="P112" s="1">
        <f t="shared" si="98"/>
        <v>6.5834861222526528E-5</v>
      </c>
      <c r="Q112" s="1">
        <f t="shared" si="98"/>
        <v>1.1899462997678025E-4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6.4302906661525285E-6</v>
      </c>
      <c r="O113" s="1">
        <f t="shared" si="128"/>
        <v>2.6642692029756965E-5</v>
      </c>
      <c r="P113" s="1">
        <f t="shared" si="98"/>
        <v>2.9422091067469189E-5</v>
      </c>
      <c r="Q113" s="1">
        <f t="shared" si="98"/>
        <v>7.5561222228643071E-5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1.0177315456256031</v>
      </c>
      <c r="G114" s="1">
        <f t="shared" ref="G114:Q114" si="129">SUM(G115:G129)</f>
        <v>1.1357556193774494</v>
      </c>
      <c r="H114" s="1">
        <f t="shared" si="129"/>
        <v>1.5266171891810165</v>
      </c>
      <c r="I114" s="1">
        <f t="shared" si="129"/>
        <v>1.5926425817027012</v>
      </c>
      <c r="J114" s="1">
        <f t="shared" si="129"/>
        <v>1.6727980540433398</v>
      </c>
      <c r="K114" s="1">
        <f t="shared" si="129"/>
        <v>1.7032336882669767</v>
      </c>
      <c r="L114" s="1">
        <f t="shared" si="129"/>
        <v>1.8075942897726285</v>
      </c>
      <c r="M114" s="1">
        <f t="shared" si="129"/>
        <v>1.6938141725166156</v>
      </c>
      <c r="N114" s="1">
        <f t="shared" si="129"/>
        <v>3.4037651369281563</v>
      </c>
      <c r="O114" s="1">
        <f t="shared" si="129"/>
        <v>3.6745028801792561</v>
      </c>
      <c r="P114" s="1">
        <f t="shared" si="129"/>
        <v>3.7789199372052211</v>
      </c>
      <c r="Q114" s="1">
        <f t="shared" si="129"/>
        <v>3.7978964993005597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1.0315247872440478E-6</v>
      </c>
      <c r="L115" s="1">
        <f>'[1]Electricity and CHPs_IN'!V$23/SUM('[1]Electricity and CHPs_IN'!V$22:V$23)*L83</f>
        <v>2.1342572162974139E-6</v>
      </c>
      <c r="M115" s="1">
        <f>'[1]Electricity and CHPs_IN'!W$23/SUM('[1]Electricity and CHPs_IN'!W$22:W$23)*M83</f>
        <v>8.7438983250165964E-5</v>
      </c>
      <c r="N115" s="1">
        <f>'[1]Electricity and CHPs_IN'!X$23/SUM('[1]Electricity and CHPs_IN'!X$22:X$23)*N83</f>
        <v>4.3386138015160454E-4</v>
      </c>
      <c r="O115" s="1">
        <f>'[1]Electricity and CHPs_IN'!Y$23/SUM('[1]Electricity and CHPs_IN'!Y$22:Y$23)*O83</f>
        <v>6.1376222755590056E-4</v>
      </c>
      <c r="P115" s="1">
        <f>'[1]Electricity and CHPs_IN'!Z$23/SUM('[1]Electricity and CHPs_IN'!Z$22:Z$23)*P83</f>
        <v>5.9765265663302644E-4</v>
      </c>
      <c r="Q115" s="1">
        <f>'[1]Electricity and CHPs_IN'!AA$23/SUM('[1]Electricity and CHPs_IN'!AA$22:AA$23)*Q83</f>
        <v>9.8386266934330242E-4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2.9888932189679843E-7</v>
      </c>
      <c r="L116" s="1">
        <f>'[1]Electricity and CHPs_IN'!V$23/SUM('[1]Electricity and CHPs_IN'!V$22:V$23)*L84</f>
        <v>0</v>
      </c>
      <c r="M116" s="1">
        <f>'[1]Electricity and CHPs_IN'!W$23/SUM('[1]Electricity and CHPs_IN'!W$22:W$23)*M84</f>
        <v>5.6947461403992962E-4</v>
      </c>
      <c r="N116" s="1">
        <f>'[1]Electricity and CHPs_IN'!X$23/SUM('[1]Electricity and CHPs_IN'!X$22:X$23)*N84</f>
        <v>7.7999032216232644E-3</v>
      </c>
      <c r="O116" s="1">
        <f>'[1]Electricity and CHPs_IN'!Y$23/SUM('[1]Electricity and CHPs_IN'!Y$22:Y$23)*O84</f>
        <v>6.8441133279136005E-3</v>
      </c>
      <c r="P116" s="1">
        <f>'[1]Electricity and CHPs_IN'!Z$23/SUM('[1]Electricity and CHPs_IN'!Z$22:Z$23)*P84</f>
        <v>7.9664675229231992E-3</v>
      </c>
      <c r="Q116" s="1">
        <f>'[1]Electricity and CHPs_IN'!AA$23/SUM('[1]Electricity and CHPs_IN'!AA$22:AA$23)*Q84</f>
        <v>1.1543646154669627E-2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1.6143514281470569E-6</v>
      </c>
      <c r="M117" s="1">
        <f>'[1]Electricity and CHPs_IN'!W$23/SUM('[1]Electricity and CHPs_IN'!W$22:W$23)*M85</f>
        <v>8.7567116275484884E-5</v>
      </c>
      <c r="N117" s="1">
        <f>'[1]Electricity and CHPs_IN'!X$23/SUM('[1]Electricity and CHPs_IN'!X$22:X$23)*N85</f>
        <v>1.1176018552316893</v>
      </c>
      <c r="O117" s="1">
        <f>'[1]Electricity and CHPs_IN'!Y$23/SUM('[1]Electricity and CHPs_IN'!Y$22:Y$23)*O85</f>
        <v>1.3517975803259072</v>
      </c>
      <c r="P117" s="1">
        <f>'[1]Electricity and CHPs_IN'!Z$23/SUM('[1]Electricity and CHPs_IN'!Z$22:Z$23)*P85</f>
        <v>1.3337260401609266</v>
      </c>
      <c r="Q117" s="1">
        <f>'[1]Electricity and CHPs_IN'!AA$23/SUM('[1]Electricity and CHPs_IN'!AA$22:AA$23)*Q85</f>
        <v>1.3122003278507692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2.4820741665640328E-2</v>
      </c>
      <c r="G118" s="1">
        <f>'[1]Electricity and CHPs_IN'!Q$23/SUM('[1]Electricity and CHPs_IN'!Q$22:Q$23)*G86</f>
        <v>3.7534178551037738E-6</v>
      </c>
      <c r="H118" s="1">
        <f>'[1]Electricity and CHPs_IN'!R$23/SUM('[1]Electricity and CHPs_IN'!R$22:R$23)*H86</f>
        <v>2.9189307749092782E-5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1.7216375352880293E-2</v>
      </c>
      <c r="G120" s="1">
        <f>'[1]Electricity and CHPs_IN'!Q$23/SUM('[1]Electricity and CHPs_IN'!Q$22:Q$23)*G88</f>
        <v>2.9847262814773276E-3</v>
      </c>
      <c r="H120" s="1">
        <f>'[1]Electricity and CHPs_IN'!R$23/SUM('[1]Electricity and CHPs_IN'!R$22:R$23)*H88</f>
        <v>1.8981103265053017E-3</v>
      </c>
      <c r="I120" s="1">
        <f>'[1]Electricity and CHPs_IN'!S$23/SUM('[1]Electricity and CHPs_IN'!S$22:S$23)*I88</f>
        <v>1.7216869790754017E-2</v>
      </c>
      <c r="J120" s="1">
        <f>'[1]Electricity and CHPs_IN'!T$23/SUM('[1]Electricity and CHPs_IN'!T$22:T$23)*J88</f>
        <v>2.7364132897883333E-2</v>
      </c>
      <c r="K120" s="1">
        <f>'[1]Electricity and CHPs_IN'!U$23/SUM('[1]Electricity and CHPs_IN'!U$22:U$23)*K88</f>
        <v>5.8424240132285844E-2</v>
      </c>
      <c r="L120" s="1">
        <f>'[1]Electricity and CHPs_IN'!V$23/SUM('[1]Electricity and CHPs_IN'!V$22:V$23)*L88</f>
        <v>0.20608437505334617</v>
      </c>
      <c r="M120" s="1">
        <f>'[1]Electricity and CHPs_IN'!W$23/SUM('[1]Electricity and CHPs_IN'!W$22:W$23)*M88</f>
        <v>4.5578485588740364E-2</v>
      </c>
      <c r="N120" s="1">
        <f>'[1]Electricity and CHPs_IN'!X$23/SUM('[1]Electricity and CHPs_IN'!X$22:X$23)*N88</f>
        <v>0.41391522781839452</v>
      </c>
      <c r="O120" s="1">
        <f>'[1]Electricity and CHPs_IN'!Y$23/SUM('[1]Electricity and CHPs_IN'!Y$22:Y$23)*O88</f>
        <v>0.39079254374023259</v>
      </c>
      <c r="P120" s="1">
        <f>'[1]Electricity and CHPs_IN'!Z$23/SUM('[1]Electricity and CHPs_IN'!Z$22:Z$23)*P88</f>
        <v>0.40273619006854411</v>
      </c>
      <c r="Q120" s="1">
        <f>'[1]Electricity and CHPs_IN'!AA$23/SUM('[1]Electricity and CHPs_IN'!AA$22:AA$23)*Q88</f>
        <v>0.39796920121670903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5.2863302622709402E-5</v>
      </c>
      <c r="L121" s="1">
        <f>'[1]Electricity and CHPs_IN'!V$23/SUM('[1]Electricity and CHPs_IN'!V$22:V$23)*L89</f>
        <v>3.6654705263414764E-4</v>
      </c>
      <c r="M121" s="1">
        <f>'[1]Electricity and CHPs_IN'!W$23/SUM('[1]Electricity and CHPs_IN'!W$22:W$23)*M89</f>
        <v>2.6361664739457419E-2</v>
      </c>
      <c r="N121" s="1">
        <f>'[1]Electricity and CHPs_IN'!X$23/SUM('[1]Electricity and CHPs_IN'!X$22:X$23)*N89</f>
        <v>0.23932504100747196</v>
      </c>
      <c r="O121" s="1">
        <f>'[1]Electricity and CHPs_IN'!Y$23/SUM('[1]Electricity and CHPs_IN'!Y$22:Y$23)*O89</f>
        <v>0.22596195544664002</v>
      </c>
      <c r="P121" s="1">
        <f>'[1]Electricity and CHPs_IN'!Z$23/SUM('[1]Electricity and CHPs_IN'!Z$22:Z$23)*P89</f>
        <v>0.23286523060379505</v>
      </c>
      <c r="Q121" s="1">
        <f>'[1]Electricity and CHPs_IN'!AA$23/SUM('[1]Electricity and CHPs_IN'!AA$22:AA$23)*Q89</f>
        <v>0.23010611278578694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0</v>
      </c>
      <c r="J122" s="1">
        <f>'[1]Electricity and CHPs_IN'!T$23/SUM('[1]Electricity and CHPs_IN'!T$22:T$23)*J90</f>
        <v>1.9524070436644068E-5</v>
      </c>
      <c r="K122" s="1">
        <f>'[1]Electricity and CHPs_IN'!U$23/SUM('[1]Electricity and CHPs_IN'!U$22:U$23)*K90</f>
        <v>1.8827505263612445E-4</v>
      </c>
      <c r="L122" s="1">
        <f>'[1]Electricity and CHPs_IN'!V$23/SUM('[1]Electricity and CHPs_IN'!V$22:V$23)*L90</f>
        <v>6.4526855335849146E-4</v>
      </c>
      <c r="M122" s="1">
        <f>'[1]Electricity and CHPs_IN'!W$23/SUM('[1]Electricity and CHPs_IN'!W$22:W$23)*M90</f>
        <v>3.239795708949754E-4</v>
      </c>
      <c r="N122" s="1">
        <f>'[1]Electricity and CHPs_IN'!X$23/SUM('[1]Electricity and CHPs_IN'!X$22:X$23)*N90</f>
        <v>2.7511745354289098E-4</v>
      </c>
      <c r="O122" s="1">
        <f>'[1]Electricity and CHPs_IN'!Y$23/SUM('[1]Electricity and CHPs_IN'!Y$22:Y$23)*O90</f>
        <v>5.2570938977679847E-4</v>
      </c>
      <c r="P122" s="1">
        <f>'[1]Electricity and CHPs_IN'!Z$23/SUM('[1]Electricity and CHPs_IN'!Z$22:Z$23)*P90</f>
        <v>2.8273493232289432E-4</v>
      </c>
      <c r="Q122" s="1">
        <f>'[1]Electricity and CHPs_IN'!AA$23/SUM('[1]Electricity and CHPs_IN'!AA$22:AA$23)*Q90</f>
        <v>3.2734509060079975E-4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3.3919019089901671E-4</v>
      </c>
      <c r="G123" s="1">
        <f>'[1]Electricity and CHPs_IN'!Q$23/SUM('[1]Electricity and CHPs_IN'!Q$22:Q$23)*G91</f>
        <v>7.1259838923644131E-4</v>
      </c>
      <c r="H123" s="1">
        <f>'[1]Electricity and CHPs_IN'!R$23/SUM('[1]Electricity and CHPs_IN'!R$22:R$23)*H91</f>
        <v>1.7765187365890124E-4</v>
      </c>
      <c r="I123" s="1">
        <f>'[1]Electricity and CHPs_IN'!S$23/SUM('[1]Electricity and CHPs_IN'!S$22:S$23)*I91</f>
        <v>1.3717345434993849E-4</v>
      </c>
      <c r="J123" s="1">
        <f>'[1]Electricity and CHPs_IN'!T$23/SUM('[1]Electricity and CHPs_IN'!T$22:T$23)*J91</f>
        <v>3.9656173480111018E-4</v>
      </c>
      <c r="K123" s="1">
        <f>'[1]Electricity and CHPs_IN'!U$23/SUM('[1]Electricity and CHPs_IN'!U$22:U$23)*K91</f>
        <v>3.3225164486916039E-4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8.411693470308071E-4</v>
      </c>
      <c r="O123" s="1">
        <f>'[1]Electricity and CHPs_IN'!Y$23/SUM('[1]Electricity and CHPs_IN'!Y$22:Y$23)*O91</f>
        <v>1.9306719761097773E-3</v>
      </c>
      <c r="P123" s="1">
        <f>'[1]Electricity and CHPs_IN'!Z$23/SUM('[1]Electricity and CHPs_IN'!Z$22:Z$23)*P91</f>
        <v>5.7206271032750645E-3</v>
      </c>
      <c r="Q123" s="1">
        <f>'[1]Electricity and CHPs_IN'!AA$23/SUM('[1]Electricity and CHPs_IN'!AA$22:AA$23)*Q91</f>
        <v>6.0701874142482185E-3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3.1173071629922889E-4</v>
      </c>
      <c r="O124" s="1">
        <f>'[1]Electricity and CHPs_IN'!Y$23/SUM('[1]Electricity and CHPs_IN'!Y$22:Y$23)*O92</f>
        <v>6.1942632721512052E-4</v>
      </c>
      <c r="P124" s="1">
        <f>'[1]Electricity and CHPs_IN'!Z$23/SUM('[1]Electricity and CHPs_IN'!Z$22:Z$23)*P92</f>
        <v>6.1259319356851032E-4</v>
      </c>
      <c r="Q124" s="1">
        <f>'[1]Electricity and CHPs_IN'!AA$23/SUM('[1]Electricity and CHPs_IN'!AA$22:AA$23)*Q92</f>
        <v>1.0134318711949395E-3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7.1576448293170756E-4</v>
      </c>
      <c r="G125" s="1">
        <f>'[1]Electricity and CHPs_IN'!Q$23/SUM('[1]Electricity and CHPs_IN'!Q$22:Q$23)*G93</f>
        <v>1.3948681813494908E-3</v>
      </c>
      <c r="H125" s="1">
        <f>'[1]Electricity and CHPs_IN'!R$23/SUM('[1]Electricity and CHPs_IN'!R$22:R$23)*H93</f>
        <v>5.432862841399785E-3</v>
      </c>
      <c r="I125" s="1">
        <f>'[1]Electricity and CHPs_IN'!S$23/SUM('[1]Electricity and CHPs_IN'!S$22:S$23)*I93</f>
        <v>5.8746134243274116E-3</v>
      </c>
      <c r="J125" s="1">
        <f>'[1]Electricity and CHPs_IN'!T$23/SUM('[1]Electricity and CHPs_IN'!T$22:T$23)*J93</f>
        <v>1.1052429501679045E-2</v>
      </c>
      <c r="K125" s="1">
        <f>'[1]Electricity and CHPs_IN'!U$23/SUM('[1]Electricity and CHPs_IN'!U$22:U$23)*K93</f>
        <v>1.025194578855735E-2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8.2882076587557311E-4</v>
      </c>
      <c r="O125" s="1">
        <f>'[1]Electricity and CHPs_IN'!Y$23/SUM('[1]Electricity and CHPs_IN'!Y$22:Y$23)*O93</f>
        <v>6.8934752320268133E-2</v>
      </c>
      <c r="P125" s="1">
        <f>'[1]Electricity and CHPs_IN'!Z$23/SUM('[1]Electricity and CHPs_IN'!Z$22:Z$23)*P93</f>
        <v>8.8403448479736496E-2</v>
      </c>
      <c r="Q125" s="1">
        <f>'[1]Electricity and CHPs_IN'!AA$23/SUM('[1]Electricity and CHPs_IN'!AA$22:AA$23)*Q93</f>
        <v>0.12881126864814491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6.3958200856185953E-4</v>
      </c>
      <c r="O126" s="1">
        <f>'[1]Electricity and CHPs_IN'!Y$23/SUM('[1]Electricity and CHPs_IN'!Y$22:Y$23)*O94</f>
        <v>1.847952465899751E-3</v>
      </c>
      <c r="P126" s="1">
        <f>'[1]Electricity and CHPs_IN'!Z$23/SUM('[1]Electricity and CHPs_IN'!Z$22:Z$23)*P94</f>
        <v>1.4776400511271584E-3</v>
      </c>
      <c r="Q126" s="1">
        <f>'[1]Electricity and CHPs_IN'!AA$23/SUM('[1]Electricity and CHPs_IN'!AA$22:AA$23)*Q94</f>
        <v>3.1726093918831156E-3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0.95936486698808721</v>
      </c>
      <c r="G127" s="1">
        <f t="shared" ref="G127:Q127" si="132">G95</f>
        <v>1.1066253023930586</v>
      </c>
      <c r="H127" s="1">
        <f t="shared" si="132"/>
        <v>1.4974014450268904</v>
      </c>
      <c r="I127" s="1">
        <f t="shared" si="132"/>
        <v>1.5485102989547634</v>
      </c>
      <c r="J127" s="1">
        <f t="shared" si="132"/>
        <v>1.6004894950059541</v>
      </c>
      <c r="K127" s="1">
        <f t="shared" si="132"/>
        <v>1.6004916602143027</v>
      </c>
      <c r="L127" s="1">
        <f t="shared" si="132"/>
        <v>1.6004943505046452</v>
      </c>
      <c r="M127" s="1">
        <f t="shared" si="132"/>
        <v>1.6208055619039572</v>
      </c>
      <c r="N127" s="1">
        <f t="shared" si="132"/>
        <v>1.6208298018743794</v>
      </c>
      <c r="O127" s="1">
        <f t="shared" si="132"/>
        <v>1.6227214501926497</v>
      </c>
      <c r="P127" s="1">
        <f t="shared" si="132"/>
        <v>1.7027545969803586</v>
      </c>
      <c r="Q127" s="1">
        <f t="shared" si="132"/>
        <v>1.7027579798361125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1.527460694516467E-2</v>
      </c>
      <c r="G128" s="1">
        <f>'[1]Electricity and CHPs_IN'!Q$23/SUM('[1]Electricity and CHPs_IN'!Q$22:Q$23)*G96</f>
        <v>2.4034370714472508E-2</v>
      </c>
      <c r="H128" s="1">
        <f>'[1]Electricity and CHPs_IN'!R$23/SUM('[1]Electricity and CHPs_IN'!R$22:R$23)*H96</f>
        <v>2.1677929804813083E-2</v>
      </c>
      <c r="I128" s="1">
        <f>'[1]Electricity and CHPs_IN'!S$23/SUM('[1]Electricity and CHPs_IN'!S$22:S$23)*I96</f>
        <v>2.0903626078506501E-2</v>
      </c>
      <c r="J128" s="1">
        <f>'[1]Electricity and CHPs_IN'!T$23/SUM('[1]Electricity and CHPs_IN'!T$22:T$23)*J96</f>
        <v>3.3475910832585665E-2</v>
      </c>
      <c r="K128" s="1">
        <f>'[1]Electricity and CHPs_IN'!U$23/SUM('[1]Electricity and CHPs_IN'!U$22:U$23)*K96</f>
        <v>3.3491121717593782E-2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7.0773905243429018E-4</v>
      </c>
      <c r="O128" s="1">
        <f>'[1]Electricity and CHPs_IN'!Y$23/SUM('[1]Electricity and CHPs_IN'!Y$22:Y$23)*O96</f>
        <v>1.2543982903436923E-3</v>
      </c>
      <c r="P128" s="1">
        <f>'[1]Electricity and CHPs_IN'!Z$23/SUM('[1]Electricity and CHPs_IN'!Z$22:Z$23)*P96</f>
        <v>1.2279399288246931E-3</v>
      </c>
      <c r="Q128" s="1">
        <f>'[1]Electricity and CHPs_IN'!AA$23/SUM('[1]Electricity and CHPs_IN'!AA$22:AA$23)*Q96</f>
        <v>1.7984904771523014E-3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2.5528705070184402E-4</v>
      </c>
      <c r="O129" s="1">
        <f>'[1]Electricity and CHPs_IN'!Y$23/SUM('[1]Electricity and CHPs_IN'!Y$22:Y$23)*O97</f>
        <v>6.5856414874396966E-4</v>
      </c>
      <c r="P129" s="1">
        <f>'[1]Electricity and CHPs_IN'!Z$23/SUM('[1]Electricity and CHPs_IN'!Z$22:Z$23)*P97</f>
        <v>5.4877552318587932E-4</v>
      </c>
      <c r="Q129" s="1">
        <f>'[1]Electricity and CHPs_IN'!AA$23/SUM('[1]Electricity and CHPs_IN'!AA$22:AA$23)*Q97</f>
        <v>1.1420358939451388E-3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8.2845896802119707</v>
      </c>
      <c r="G130" s="1">
        <f t="shared" ref="G130:Q130" si="133">SUM(G131:G136)</f>
        <v>9.0107374139567558</v>
      </c>
      <c r="H130" s="1">
        <f t="shared" si="133"/>
        <v>9.8064531599680738</v>
      </c>
      <c r="I130" s="1">
        <f t="shared" si="133"/>
        <v>9.1373283808244476</v>
      </c>
      <c r="J130" s="1">
        <f t="shared" si="133"/>
        <v>9.2167272669940044</v>
      </c>
      <c r="K130" s="1">
        <f t="shared" si="133"/>
        <v>10.19305727005195</v>
      </c>
      <c r="L130" s="1">
        <f t="shared" si="133"/>
        <v>11.003943240943727</v>
      </c>
      <c r="M130" s="1">
        <f t="shared" si="133"/>
        <v>12.209837485081565</v>
      </c>
      <c r="N130" s="1">
        <f t="shared" si="133"/>
        <v>11.636520458746212</v>
      </c>
      <c r="O130" s="1">
        <f t="shared" si="133"/>
        <v>11.13105098641193</v>
      </c>
      <c r="P130" s="1">
        <f t="shared" si="133"/>
        <v>11.1328850253248</v>
      </c>
      <c r="Q130" s="1">
        <f t="shared" si="133"/>
        <v>11.133262042246255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6.5070002179724451</v>
      </c>
      <c r="G131" s="1">
        <f>'[1]Electricity and CHPs'!C19</f>
        <v>7.3452678894354682</v>
      </c>
      <c r="H131" s="1">
        <f>'[1]Electricity and CHPs'!D19</f>
        <v>8.147481583583545</v>
      </c>
      <c r="I131" s="1">
        <f>'[1]Electricity and CHPs'!E19</f>
        <v>7.3981384899896616</v>
      </c>
      <c r="J131" s="1">
        <f>'[1]Electricity and CHPs'!F19</f>
        <v>7.4918603479536499</v>
      </c>
      <c r="K131" s="1">
        <f>'[1]Electricity and CHPs'!G19</f>
        <v>7.1380226966488092</v>
      </c>
      <c r="L131" s="1">
        <f>'[1]Electricity and CHPs'!H19</f>
        <v>4.7053078221886633</v>
      </c>
      <c r="M131" s="1">
        <f>'[1]Electricity and CHPs'!I19</f>
        <v>5.1263701012091731</v>
      </c>
      <c r="N131" s="1">
        <f>'[1]Electricity and CHPs'!J19</f>
        <v>4.8879831319633551</v>
      </c>
      <c r="O131" s="1">
        <f>'[1]Electricity and CHPs'!K19</f>
        <v>4.6534311915082078</v>
      </c>
      <c r="P131" s="1">
        <f>'[1]Electricity and CHPs'!L19</f>
        <v>4.6534309081158165</v>
      </c>
      <c r="Q131" s="1">
        <f>'[1]Electricity and CHPs'!M19</f>
        <v>4.6534315827802333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1.1712602274870014</v>
      </c>
      <c r="L132" s="1">
        <f>'[1]Electricity and CHPs'!H20</f>
        <v>4.5573119197624576</v>
      </c>
      <c r="M132" s="1">
        <f>'[1]Electricity and CHPs'!I20</f>
        <v>4.8957821647837783</v>
      </c>
      <c r="N132" s="1">
        <f>'[1]Electricity and CHPs'!J20</f>
        <v>4.6681185050514626</v>
      </c>
      <c r="O132" s="1">
        <f>'[1]Electricity and CHPs'!K20</f>
        <v>4.4441163132739243</v>
      </c>
      <c r="P132" s="1">
        <f>'[1]Electricity and CHPs'!L20</f>
        <v>4.4441164254082697</v>
      </c>
      <c r="Q132" s="1">
        <f>'[1]Electricity and CHPs'!M20</f>
        <v>4.4441171047406645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1.5475483070631293</v>
      </c>
      <c r="G133" s="1">
        <f>'[1]Electricity and CHPs'!C26</f>
        <v>1.4219252796099149</v>
      </c>
      <c r="H133" s="1">
        <f>'[1]Electricity and CHPs'!D26</f>
        <v>1.3222658254810087</v>
      </c>
      <c r="I133" s="1">
        <f>'[1]Electricity and CHPs'!E26</f>
        <v>1.4062445404841524</v>
      </c>
      <c r="J133" s="1">
        <f>'[1]Electricity and CHPs'!F26</f>
        <v>1.3956817964329307</v>
      </c>
      <c r="K133" s="1">
        <f>'[1]Electricity and CHPs'!G26</f>
        <v>1.3621671299157989</v>
      </c>
      <c r="L133" s="1">
        <f>'[1]Electricity and CHPs'!H26</f>
        <v>0.74219429325643593</v>
      </c>
      <c r="M133" s="1">
        <f>'[1]Electricity and CHPs'!I26</f>
        <v>0.75039470208682713</v>
      </c>
      <c r="N133" s="1">
        <f>'[1]Electricity and CHPs'!J26</f>
        <v>0.7398346896330652</v>
      </c>
      <c r="O133" s="1">
        <f>'[1]Electricity and CHPs'!K26</f>
        <v>0.72879635793608333</v>
      </c>
      <c r="P133" s="1">
        <f>'[1]Electricity and CHPs'!L26</f>
        <v>0.73062514611816198</v>
      </c>
      <c r="Q133" s="1">
        <f>'[1]Electricity and CHPs'!M26</f>
        <v>0.73099619204395427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0.19592173084393116</v>
      </c>
      <c r="L134" s="1">
        <f>'[1]Electricity and CHPs'!H27</f>
        <v>0.7058427177591281</v>
      </c>
      <c r="M134" s="1">
        <f>'[1]Electricity and CHPs'!I27</f>
        <v>0.78408869514816759</v>
      </c>
      <c r="N134" s="1">
        <f>'[1]Electricity and CHPs'!J27</f>
        <v>0.74762703868890223</v>
      </c>
      <c r="O134" s="1">
        <f>'[1]Electricity and CHPs'!K27</f>
        <v>0.71175174990749857</v>
      </c>
      <c r="P134" s="1">
        <f>'[1]Electricity and CHPs'!L27</f>
        <v>0.71175174134528352</v>
      </c>
      <c r="Q134" s="1">
        <f>'[1]Electricity and CHPs'!M27</f>
        <v>0.71175188123202904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0.23004115517639581</v>
      </c>
      <c r="G135" s="1">
        <f>'[1]Electricity and CHPs'!C44</f>
        <v>0.24354424491137275</v>
      </c>
      <c r="H135" s="1">
        <f>'[1]Electricity and CHPs'!D44</f>
        <v>0.33670575090352078</v>
      </c>
      <c r="I135" s="1">
        <f>'[1]Electricity and CHPs'!E44</f>
        <v>0.332945350350634</v>
      </c>
      <c r="J135" s="1">
        <f>'[1]Electricity and CHPs'!F44</f>
        <v>0.329185122607423</v>
      </c>
      <c r="K135" s="1">
        <f>'[1]Electricity and CHPs'!G44</f>
        <v>0.30912612202992412</v>
      </c>
      <c r="L135" s="1">
        <f>'[1]Electricity and CHPs'!H44</f>
        <v>8.5641734140144796E-5</v>
      </c>
      <c r="M135" s="1">
        <f>'[1]Electricity and CHPs'!I44</f>
        <v>4.3574953212874227E-5</v>
      </c>
      <c r="N135" s="1">
        <f>'[1]Electricity and CHPs'!J44</f>
        <v>3.9517831018124019E-5</v>
      </c>
      <c r="O135" s="1">
        <f>'[1]Electricity and CHPs'!K44</f>
        <v>3.9887572401325536E-5</v>
      </c>
      <c r="P135" s="1">
        <f>'[1]Electricity and CHPs'!L44</f>
        <v>2.7234086237330916E-5</v>
      </c>
      <c r="Q135" s="1">
        <f>'[1]Electricity and CHPs'!M44</f>
        <v>1.9032220088559346E-5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1.655936312648373E-2</v>
      </c>
      <c r="L136" s="1">
        <f>'[1]Electricity and CHPs'!H45</f>
        <v>0.29320084624290371</v>
      </c>
      <c r="M136" s="1">
        <f>'[1]Electricity and CHPs'!I45</f>
        <v>0.65315824690040514</v>
      </c>
      <c r="N136" s="1">
        <f>'[1]Electricity and CHPs'!J45</f>
        <v>0.59291757557840841</v>
      </c>
      <c r="O136" s="1">
        <f>'[1]Electricity and CHPs'!K45</f>
        <v>0.59291548621381607</v>
      </c>
      <c r="P136" s="1">
        <f>'[1]Electricity and CHPs'!L45</f>
        <v>0.59293357025102889</v>
      </c>
      <c r="Q136" s="1">
        <f>'[1]Electricity and CHPs'!M45</f>
        <v>0.59294624922928629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4.0272742625177873</v>
      </c>
      <c r="G137" s="1">
        <f t="shared" ref="G137:K137" si="135">SUM(G138:G141)</f>
        <v>4.3835965845226914</v>
      </c>
      <c r="H137" s="1">
        <f t="shared" si="135"/>
        <v>4.7348737045322764</v>
      </c>
      <c r="I137" s="1">
        <f t="shared" si="135"/>
        <v>4.4021915152369075</v>
      </c>
      <c r="J137" s="1">
        <f t="shared" si="135"/>
        <v>4.4437710721932904</v>
      </c>
      <c r="K137" s="1">
        <f t="shared" si="135"/>
        <v>4.9336858924477704</v>
      </c>
      <c r="L137" s="1">
        <f t="shared" ref="L137:O137" si="136">SUM(L138:L141)</f>
        <v>5.3553283764833424</v>
      </c>
      <c r="M137" s="1">
        <f t="shared" si="136"/>
        <v>5.7783178316139727</v>
      </c>
      <c r="N137" s="1">
        <f t="shared" si="136"/>
        <v>5.5217816826683928</v>
      </c>
      <c r="O137" s="1">
        <f t="shared" si="136"/>
        <v>5.269047806312857</v>
      </c>
      <c r="P137" s="1">
        <f>SUM(P138:P141)</f>
        <v>5.2699621104937657</v>
      </c>
      <c r="Q137" s="1">
        <f>SUM(Q138:Q141)</f>
        <v>5.2701483803984406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3.253500108986223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3.6726339447177341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4.0737407917917725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3.6990692449948313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3.7459301739768249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3.569011348324405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2.3526539110943316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2.5631850506045866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2.4439915659816775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2.3267155957541039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2.3267154540579083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2.3267157913901166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0.58563011374350071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2.2786559598812288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2.4478910823918891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2.3340592525257313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2.2220581566369622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2.2220582127041348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2.2220585523703322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0.77377415353156465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0.71096263980495755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0.66113291274050434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0.70312227024207619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0.69784089821646522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0.68108356495789946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0.37109714662821797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0.37519735104341356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0.3699173448165326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0.36439817896804166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0.36531257305908094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0.36549809602197714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9.7960865421965582E-2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0.35292135887956411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0.3920443475740838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0.37381351934445106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0.35587587495374928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0.35587587067264176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0.35587594061601452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4.2573154176941825</v>
      </c>
      <c r="G144" s="1">
        <f t="shared" ref="G144:K144" si="137">SUM(G145:G150)</f>
        <v>4.6271408294340644</v>
      </c>
      <c r="H144" s="1">
        <f t="shared" si="137"/>
        <v>5.0715794554357974</v>
      </c>
      <c r="I144" s="1">
        <f t="shared" si="137"/>
        <v>4.735136865587541</v>
      </c>
      <c r="J144" s="1">
        <f t="shared" si="137"/>
        <v>4.7729561948007131</v>
      </c>
      <c r="K144" s="1">
        <f t="shared" si="137"/>
        <v>5.2593713776041771</v>
      </c>
      <c r="L144" s="1">
        <f t="shared" ref="L144:O144" si="138">SUM(L145:L150)</f>
        <v>5.6486148644603853</v>
      </c>
      <c r="M144" s="1">
        <f t="shared" si="138"/>
        <v>6.4315196534675909</v>
      </c>
      <c r="N144" s="1">
        <f t="shared" si="138"/>
        <v>6.1147387760778198</v>
      </c>
      <c r="O144" s="1">
        <f t="shared" si="138"/>
        <v>5.8620031800990748</v>
      </c>
      <c r="P144" s="1">
        <f>SUM(P145:P150)</f>
        <v>5.8629229148310333</v>
      </c>
      <c r="Q144" s="1">
        <f>SUM(Q145:Q150)</f>
        <v>5.8631136618478159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3.2535001089862221</v>
      </c>
      <c r="G145" s="1">
        <f t="shared" ref="G145:K145" si="139">G131-G138</f>
        <v>3.6726339447177341</v>
      </c>
      <c r="H145" s="1">
        <f t="shared" si="139"/>
        <v>4.0737407917917725</v>
      </c>
      <c r="I145" s="1">
        <f t="shared" si="139"/>
        <v>3.6990692449948304</v>
      </c>
      <c r="J145" s="1">
        <f t="shared" si="139"/>
        <v>3.7459301739768249</v>
      </c>
      <c r="K145" s="1">
        <f t="shared" si="139"/>
        <v>3.5690113483244041</v>
      </c>
      <c r="L145" s="1">
        <f t="shared" ref="L145:O145" si="140">L131-L138</f>
        <v>2.3526539110943316</v>
      </c>
      <c r="M145" s="1">
        <f t="shared" si="140"/>
        <v>2.5631850506045866</v>
      </c>
      <c r="N145" s="1">
        <f t="shared" si="140"/>
        <v>2.4439915659816775</v>
      </c>
      <c r="O145" s="1">
        <f t="shared" si="140"/>
        <v>2.3267155957541039</v>
      </c>
      <c r="P145" s="1">
        <f t="shared" ref="P145:Q150" si="141">P131-P138</f>
        <v>2.3267154540579083</v>
      </c>
      <c r="Q145" s="1">
        <f t="shared" si="141"/>
        <v>2.3267157913901166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0.58563011374350071</v>
      </c>
      <c r="L146" s="1">
        <f t="shared" ref="L146:O146" si="143">L132-L139</f>
        <v>2.2786559598812288</v>
      </c>
      <c r="M146" s="1">
        <f t="shared" si="143"/>
        <v>2.4478910823918891</v>
      </c>
      <c r="N146" s="1">
        <f t="shared" si="143"/>
        <v>2.3340592525257313</v>
      </c>
      <c r="O146" s="1">
        <f t="shared" si="143"/>
        <v>2.2220581566369622</v>
      </c>
      <c r="P146" s="1">
        <f t="shared" si="141"/>
        <v>2.2220582127041348</v>
      </c>
      <c r="Q146" s="1">
        <f t="shared" si="141"/>
        <v>2.2220585523703322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0.77377415353156465</v>
      </c>
      <c r="G147" s="1">
        <f t="shared" si="144"/>
        <v>0.71096263980495733</v>
      </c>
      <c r="H147" s="1">
        <f t="shared" si="144"/>
        <v>0.66113291274050434</v>
      </c>
      <c r="I147" s="1">
        <f t="shared" si="144"/>
        <v>0.70312227024207619</v>
      </c>
      <c r="J147" s="1">
        <f t="shared" si="144"/>
        <v>0.69784089821646544</v>
      </c>
      <c r="K147" s="1">
        <f t="shared" si="144"/>
        <v>0.68108356495789946</v>
      </c>
      <c r="L147" s="1">
        <f t="shared" ref="L147:O147" si="145">L133-L140</f>
        <v>0.37109714662821797</v>
      </c>
      <c r="M147" s="1">
        <f t="shared" si="145"/>
        <v>0.37519735104341356</v>
      </c>
      <c r="N147" s="1">
        <f t="shared" si="145"/>
        <v>0.3699173448165326</v>
      </c>
      <c r="O147" s="1">
        <f t="shared" si="145"/>
        <v>0.36439817896804166</v>
      </c>
      <c r="P147" s="1">
        <f t="shared" si="141"/>
        <v>0.36531257305908105</v>
      </c>
      <c r="Q147" s="1">
        <f t="shared" si="141"/>
        <v>0.36549809602197714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9.7960865421965582E-2</v>
      </c>
      <c r="L148" s="1">
        <f t="shared" ref="L148:O148" si="147">L134-L141</f>
        <v>0.352921358879564</v>
      </c>
      <c r="M148" s="1">
        <f t="shared" si="147"/>
        <v>0.3920443475740838</v>
      </c>
      <c r="N148" s="1">
        <f t="shared" si="147"/>
        <v>0.37381351934445117</v>
      </c>
      <c r="O148" s="1">
        <f t="shared" si="147"/>
        <v>0.35587587495374928</v>
      </c>
      <c r="P148" s="1">
        <f t="shared" si="141"/>
        <v>0.35587587067264176</v>
      </c>
      <c r="Q148" s="1">
        <f t="shared" si="141"/>
        <v>0.35587594061601452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0.23004115517639581</v>
      </c>
      <c r="G149" s="1">
        <f t="shared" si="148"/>
        <v>0.24354424491137275</v>
      </c>
      <c r="H149" s="1">
        <f t="shared" si="148"/>
        <v>0.33670575090352078</v>
      </c>
      <c r="I149" s="1">
        <f t="shared" si="148"/>
        <v>0.332945350350634</v>
      </c>
      <c r="J149" s="1">
        <f t="shared" si="148"/>
        <v>0.329185122607423</v>
      </c>
      <c r="K149" s="1">
        <f t="shared" si="148"/>
        <v>0.30912612202992412</v>
      </c>
      <c r="L149" s="1">
        <f t="shared" ref="L149:O149" si="149">L135-L142</f>
        <v>8.5641734140144796E-5</v>
      </c>
      <c r="M149" s="1">
        <f t="shared" si="149"/>
        <v>4.3574953212874227E-5</v>
      </c>
      <c r="N149" s="1">
        <f t="shared" si="149"/>
        <v>3.9517831018124019E-5</v>
      </c>
      <c r="O149" s="1">
        <f t="shared" si="149"/>
        <v>3.9887572401325536E-5</v>
      </c>
      <c r="P149" s="1">
        <f t="shared" si="141"/>
        <v>2.7234086237330916E-5</v>
      </c>
      <c r="Q149" s="1">
        <f t="shared" si="141"/>
        <v>1.9032220088559346E-5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1.655936312648373E-2</v>
      </c>
      <c r="L150" s="1">
        <f t="shared" ref="L150:O150" si="154">L136-L143</f>
        <v>0.29320084624290371</v>
      </c>
      <c r="M150" s="1">
        <f t="shared" si="154"/>
        <v>0.65315824690040514</v>
      </c>
      <c r="N150" s="1">
        <f t="shared" si="154"/>
        <v>0.59291757557840841</v>
      </c>
      <c r="O150" s="1">
        <f t="shared" si="154"/>
        <v>0.59291548621381607</v>
      </c>
      <c r="P150" s="1">
        <f t="shared" si="141"/>
        <v>0.59293357025102889</v>
      </c>
      <c r="Q150" s="1">
        <f t="shared" si="141"/>
        <v>0.59294624922928629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0.50075283502937107</v>
      </c>
      <c r="G151" s="1">
        <f t="shared" ref="G151:K151" si="155">SUM(G152:G158)</f>
        <v>0.50075269915506215</v>
      </c>
      <c r="H151" s="1">
        <f t="shared" si="155"/>
        <v>1.4865318586428673</v>
      </c>
      <c r="I151" s="1">
        <f t="shared" si="155"/>
        <v>1.4865375415035114</v>
      </c>
      <c r="J151" s="1">
        <f t="shared" si="155"/>
        <v>1.486543566168292</v>
      </c>
      <c r="K151" s="1">
        <f t="shared" si="155"/>
        <v>3.2830500488580912</v>
      </c>
      <c r="L151" s="1">
        <f t="shared" ref="L151:O151" si="156">SUM(L152:L158)</f>
        <v>5.2144988601929807</v>
      </c>
      <c r="M151" s="1">
        <f t="shared" si="156"/>
        <v>5.886751372607252</v>
      </c>
      <c r="N151" s="1">
        <f t="shared" si="156"/>
        <v>5.8867293263033007</v>
      </c>
      <c r="O151" s="1">
        <f t="shared" si="156"/>
        <v>5.8867602069234595</v>
      </c>
      <c r="P151" s="1">
        <f>SUM(P152:P158)</f>
        <v>5.8867533757809429</v>
      </c>
      <c r="Q151" s="1">
        <f>SUM(Q152:Q158)</f>
        <v>5.8868082119038094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0.32829060747872557</v>
      </c>
      <c r="G152" s="1">
        <f>'[1]Electricity and CHPs'!C25</f>
        <v>1.0623430444428727E-4</v>
      </c>
      <c r="H152" s="1">
        <f>'[1]Electricity and CHPs'!D25</f>
        <v>0.34562315943856869</v>
      </c>
      <c r="I152" s="1">
        <f>'[1]Electricity and CHPs'!E25</f>
        <v>7.0077789301301596E-2</v>
      </c>
      <c r="J152" s="1">
        <f>'[1]Electricity and CHPs'!F25</f>
        <v>8.6816545466869677E-2</v>
      </c>
      <c r="K152" s="1">
        <f>'[1]Electricity and CHPs'!G25</f>
        <v>0.5907634282250297</v>
      </c>
      <c r="L152" s="1">
        <f>'[1]Electricity and CHPs'!H25</f>
        <v>0.44771347275091089</v>
      </c>
      <c r="M152" s="1">
        <f>'[1]Electricity and CHPs'!I25</f>
        <v>0.56198354151849172</v>
      </c>
      <c r="N152" s="1">
        <f>'[1]Electricity and CHPs'!J25</f>
        <v>0.95797123910224991</v>
      </c>
      <c r="O152" s="1">
        <f>'[1]Electricity and CHPs'!K25</f>
        <v>0.99901197851557444</v>
      </c>
      <c r="P152" s="1">
        <f>'[1]Electricity and CHPs'!L25</f>
        <v>1.0124546413079702</v>
      </c>
      <c r="Q152" s="1">
        <f>'[1]Electricity and CHPs'!M25</f>
        <v>1.0353919561951537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6.1899913468880369E-5</v>
      </c>
      <c r="L153" s="1">
        <f>'[1]Electricity and CHPs'!H31</f>
        <v>8.4855771050328602E-3</v>
      </c>
      <c r="M153" s="1">
        <f>'[1]Electricity and CHPs'!I31</f>
        <v>0.20122562215507497</v>
      </c>
      <c r="N153" s="1">
        <f>'[1]Electricity and CHPs'!J31</f>
        <v>0.41050137866183317</v>
      </c>
      <c r="O153" s="1">
        <f>'[1]Electricity and CHPs'!K31</f>
        <v>0.42804418383932513</v>
      </c>
      <c r="P153" s="1">
        <f>'[1]Electricity and CHPs'!L31</f>
        <v>0.4338357751076144</v>
      </c>
      <c r="Q153" s="1">
        <f>'[1]Electricity and CHPs'!M31</f>
        <v>0.44352407512095654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0.17246222755064544</v>
      </c>
      <c r="G154" s="1">
        <f>'[1]Electricity and CHPs'!C42</f>
        <v>0.50064646485061781</v>
      </c>
      <c r="H154" s="1">
        <f>'[1]Electricity and CHPs'!D42</f>
        <v>1.1409086992042987</v>
      </c>
      <c r="I154" s="1">
        <f>'[1]Electricity and CHPs'!E42</f>
        <v>1.4154066865501447</v>
      </c>
      <c r="J154" s="1">
        <f>'[1]Electricity and CHPs'!F42</f>
        <v>1.3984582725096828</v>
      </c>
      <c r="K154" s="1">
        <f>'[1]Electricity and CHPs'!G42</f>
        <v>0.83317609370958889</v>
      </c>
      <c r="L154" s="1">
        <f>'[1]Electricity and CHPs'!H42</f>
        <v>0.91621376371466579</v>
      </c>
      <c r="M154" s="1">
        <f>'[1]Electricity and CHPs'!I42</f>
        <v>0.60697145745447967</v>
      </c>
      <c r="N154" s="1">
        <f>'[1]Electricity and CHPs'!J42</f>
        <v>4.1416119308062922E-3</v>
      </c>
      <c r="O154" s="1">
        <f>'[1]Electricity and CHPs'!K42</f>
        <v>4.1118997389657071E-4</v>
      </c>
      <c r="P154" s="1">
        <f>'[1]Electricity and CHPs'!L42</f>
        <v>2.6563667304743444E-4</v>
      </c>
      <c r="Q154" s="1">
        <f>'[1]Electricity and CHPs'!M42</f>
        <v>4.0836951657770808E-4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1.796502534173599</v>
      </c>
      <c r="L155" s="1">
        <f>'[1]Electricity and CHPs'!H43</f>
        <v>3.7279500042897191</v>
      </c>
      <c r="M155" s="1">
        <f>'[1]Electricity and CHPs'!I43</f>
        <v>4.4001965569232224</v>
      </c>
      <c r="N155" s="1">
        <f>'[1]Electricity and CHPs'!J43</f>
        <v>4.400180060825738</v>
      </c>
      <c r="O155" s="1">
        <f>'[1]Electricity and CHPs'!K43</f>
        <v>4.4002001472229164</v>
      </c>
      <c r="P155" s="1">
        <f>'[1]Electricity and CHPs'!L43</f>
        <v>4.4001976908499145</v>
      </c>
      <c r="Q155" s="1">
        <f>'[1]Electricity and CHPs'!M43</f>
        <v>4.4001998878929705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2.4612106316614253E-4</v>
      </c>
      <c r="J156" s="1">
        <f>'[1]Electricity and CHPs'!F50</f>
        <v>3.6847288515489448E-4</v>
      </c>
      <c r="K156" s="1">
        <f>'[1]Electricity and CHPs'!G50</f>
        <v>1.1549617107413754E-3</v>
      </c>
      <c r="L156" s="1">
        <f>'[1]Electricity and CHPs'!H50</f>
        <v>2.4298313325649499E-3</v>
      </c>
      <c r="M156" s="1">
        <f>'[1]Electricity and CHPs'!I50</f>
        <v>2.9818545830431671E-3</v>
      </c>
      <c r="N156" s="1">
        <f>'[1]Electricity and CHPs'!J50</f>
        <v>2.0805287994299128E-3</v>
      </c>
      <c r="O156" s="1">
        <f>'[1]Electricity and CHPs'!K50</f>
        <v>1.1671234917881395E-3</v>
      </c>
      <c r="P156" s="1">
        <f>'[1]Electricity and CHPs'!L50</f>
        <v>9.3908919833467078E-4</v>
      </c>
      <c r="Q156" s="1">
        <f>'[1]Electricity and CHPs'!M50</f>
        <v>1.4045181828782679E-3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4.2926121813001818E-4</v>
      </c>
      <c r="J157" s="1">
        <f>'[1]Electricity and CHPs'!F53</f>
        <v>6.1389804172261807E-4</v>
      </c>
      <c r="K157" s="1">
        <f>'[1]Electricity and CHPs'!G53</f>
        <v>6.0691552200693506E-2</v>
      </c>
      <c r="L157" s="1">
        <f>'[1]Electricity and CHPs'!H53</f>
        <v>0.11062655166330429</v>
      </c>
      <c r="M157" s="1">
        <f>'[1]Electricity and CHPs'!I53</f>
        <v>0.11075332511987622</v>
      </c>
      <c r="N157" s="1">
        <f>'[1]Electricity and CHPs'!J53</f>
        <v>0.10978112295529888</v>
      </c>
      <c r="O157" s="1">
        <f>'[1]Electricity and CHPs'!K53</f>
        <v>5.6984747686201515E-2</v>
      </c>
      <c r="P157" s="1">
        <f>'[1]Electricity and CHPs'!L53</f>
        <v>3.8429871563286359E-2</v>
      </c>
      <c r="Q157" s="1">
        <f>'[1]Electricity and CHPs'!M53</f>
        <v>4.7471077277798888E-3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3.776833707688623E-4</v>
      </c>
      <c r="J158" s="1">
        <f>'[1]Electricity and CHPs'!F56</f>
        <v>2.8637726486203041E-4</v>
      </c>
      <c r="K158" s="1">
        <f>'[1]Electricity and CHPs'!G56</f>
        <v>6.9957892496952411E-4</v>
      </c>
      <c r="L158" s="1">
        <f>'[1]Electricity and CHPs'!H56</f>
        <v>1.0796593367835021E-3</v>
      </c>
      <c r="M158" s="1">
        <f>'[1]Electricity and CHPs'!I56</f>
        <v>2.6390148530639956E-3</v>
      </c>
      <c r="N158" s="1">
        <f>'[1]Electricity and CHPs'!J56</f>
        <v>2.0733840279434698E-3</v>
      </c>
      <c r="O158" s="1">
        <f>'[1]Electricity and CHPs'!K56</f>
        <v>9.4083619375691461E-4</v>
      </c>
      <c r="P158" s="1">
        <f>'[1]Electricity and CHPs'!L56</f>
        <v>6.3067108077602125E-4</v>
      </c>
      <c r="Q158" s="1">
        <f>'[1]Electricity and CHPs'!M56</f>
        <v>1.1322972674932578E-3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0.54529202534912891</v>
      </c>
      <c r="H159" s="1">
        <f t="shared" si="157"/>
        <v>0.50316462368267834</v>
      </c>
      <c r="I159" s="1">
        <f t="shared" si="157"/>
        <v>0.7890936054706863</v>
      </c>
      <c r="J159" s="1">
        <f t="shared" si="157"/>
        <v>0.79772571249712931</v>
      </c>
      <c r="K159" s="1">
        <f t="shared" si="157"/>
        <v>0.79772612254210284</v>
      </c>
      <c r="L159" s="1">
        <f t="shared" si="157"/>
        <v>0.8791458450942442</v>
      </c>
      <c r="M159" s="1">
        <f t="shared" si="157"/>
        <v>0.87914709107901445</v>
      </c>
      <c r="N159" s="1">
        <f t="shared" si="157"/>
        <v>0.87914749971405259</v>
      </c>
      <c r="O159" s="1">
        <f t="shared" si="157"/>
        <v>0.87914921550995606</v>
      </c>
      <c r="P159" s="1">
        <f>P160</f>
        <v>0.87915010086365841</v>
      </c>
      <c r="Q159" s="1">
        <f>Q160</f>
        <v>0.87915885586311115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0.54529202534912891</v>
      </c>
      <c r="H160" s="1">
        <f>'[1]Electricity and CHPs'!D33</f>
        <v>0.50316462368267834</v>
      </c>
      <c r="I160" s="1">
        <f>'[1]Electricity and CHPs'!E33</f>
        <v>0.7890936054706863</v>
      </c>
      <c r="J160" s="1">
        <f>'[1]Electricity and CHPs'!F33</f>
        <v>0.79772571249712931</v>
      </c>
      <c r="K160" s="1">
        <f>'[1]Electricity and CHPs'!G33</f>
        <v>0.79772612254210284</v>
      </c>
      <c r="L160" s="1">
        <f>'[1]Electricity and CHPs'!H33</f>
        <v>0.8791458450942442</v>
      </c>
      <c r="M160" s="1">
        <f>'[1]Electricity and CHPs'!I33</f>
        <v>0.87914709107901445</v>
      </c>
      <c r="N160" s="1">
        <f>'[1]Electricity and CHPs'!J33</f>
        <v>0.87914749971405259</v>
      </c>
      <c r="O160" s="1">
        <f>'[1]Electricity and CHPs'!K33</f>
        <v>0.87914921550995606</v>
      </c>
      <c r="P160" s="1">
        <f>'[1]Electricity and CHPs'!L33</f>
        <v>0.87915010086365841</v>
      </c>
      <c r="Q160" s="1">
        <f>'[1]Electricity and CHPs'!M33</f>
        <v>0.87915885586311115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12.821332853688721</v>
      </c>
      <c r="H161" s="1">
        <f t="shared" si="158"/>
        <v>28.800000898203511</v>
      </c>
      <c r="I161" s="1">
        <f t="shared" si="158"/>
        <v>51.245028150209492</v>
      </c>
      <c r="J161" s="1">
        <f t="shared" si="158"/>
        <v>85.370460318348691</v>
      </c>
      <c r="K161" s="1">
        <f t="shared" si="158"/>
        <v>135.09590915045931</v>
      </c>
      <c r="L161" s="1">
        <f t="shared" ref="L161:O161" si="159">SUM(L162:L166)</f>
        <v>147.1236070808061</v>
      </c>
      <c r="M161" s="1">
        <f t="shared" si="159"/>
        <v>160.34405984756248</v>
      </c>
      <c r="N161" s="1">
        <f t="shared" si="159"/>
        <v>165.38023356045716</v>
      </c>
      <c r="O161" s="1">
        <f t="shared" si="159"/>
        <v>170.00593173541381</v>
      </c>
      <c r="P161" s="1">
        <f>SUM(P162:P166)</f>
        <v>165.33560480608165</v>
      </c>
      <c r="Q161" s="1">
        <f>SUM(Q162:Q166)</f>
        <v>167.25989530684026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1.3320711599035958E-4</v>
      </c>
      <c r="I162" s="1">
        <f>'[1]Electricity and CHPs'!E34</f>
        <v>0.34144875046304002</v>
      </c>
      <c r="J162" s="1">
        <f>'[1]Electricity and CHPs'!F34</f>
        <v>2.3201486671778708</v>
      </c>
      <c r="K162" s="1">
        <f>'[1]Electricity and CHPs'!G34</f>
        <v>24.952426178208377</v>
      </c>
      <c r="L162" s="1">
        <f>'[1]Electricity and CHPs'!H34</f>
        <v>31.361104300116573</v>
      </c>
      <c r="M162" s="1">
        <f>'[1]Electricity and CHPs'!I34</f>
        <v>38.676494424612656</v>
      </c>
      <c r="N162" s="1">
        <f>'[1]Electricity and CHPs'!J34</f>
        <v>37.506374702354528</v>
      </c>
      <c r="O162" s="1">
        <f>'[1]Electricity and CHPs'!K34</f>
        <v>35.609214883740577</v>
      </c>
      <c r="P162" s="1">
        <f>'[1]Electricity and CHPs'!L34</f>
        <v>24.083301245738244</v>
      </c>
      <c r="Q162" s="1">
        <f>'[1]Electricity and CHPs'!M34</f>
        <v>18.80228468336276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4.8486222358551769</v>
      </c>
      <c r="H163" s="1">
        <f>'[1]Electricity and CHPs'!D35</f>
        <v>11.927070861781004</v>
      </c>
      <c r="I163" s="1">
        <f>'[1]Electricity and CHPs'!E35</f>
        <v>14.116585115492088</v>
      </c>
      <c r="J163" s="1">
        <f>'[1]Electricity and CHPs'!F35</f>
        <v>19.784671383889233</v>
      </c>
      <c r="K163" s="1">
        <f>'[1]Electricity and CHPs'!G35</f>
        <v>20.793889817886452</v>
      </c>
      <c r="L163" s="1">
        <f>'[1]Electricity and CHPs'!H35</f>
        <v>21.854587413529405</v>
      </c>
      <c r="M163" s="1">
        <f>'[1]Electricity and CHPs'!I35</f>
        <v>22.969391411334271</v>
      </c>
      <c r="N163" s="1">
        <f>'[1]Electricity and CHPs'!J35</f>
        <v>24.141069807778177</v>
      </c>
      <c r="O163" s="1">
        <f>'[1]Electricity and CHPs'!K35</f>
        <v>25.372511207637555</v>
      </c>
      <c r="P163" s="1">
        <f>'[1]Electricity and CHPs'!L35</f>
        <v>26.666765512452905</v>
      </c>
      <c r="Q163" s="1">
        <f>'[1]Electricity and CHPs'!M35</f>
        <v>28.027039248767228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3.3906688890217809</v>
      </c>
      <c r="H164" s="1">
        <f>'[1]Electricity and CHPs'!D36</f>
        <v>7.1259632878946277</v>
      </c>
      <c r="I164" s="1">
        <f>'[1]Electricity and CHPs'!E36</f>
        <v>18.91762782114882</v>
      </c>
      <c r="J164" s="1">
        <f>'[1]Electricity and CHPs'!F36</f>
        <v>22.832170834966689</v>
      </c>
      <c r="K164" s="1">
        <f>'[1]Electricity and CHPs'!G36</f>
        <v>23.996845656344306</v>
      </c>
      <c r="L164" s="1">
        <f>'[1]Electricity and CHPs'!H36</f>
        <v>25.220928286916148</v>
      </c>
      <c r="M164" s="1">
        <f>'[1]Electricity and CHPs'!I36</f>
        <v>26.507456754480348</v>
      </c>
      <c r="N164" s="1">
        <f>'[1]Electricity and CHPs'!J36</f>
        <v>27.859603479306834</v>
      </c>
      <c r="O164" s="1">
        <f>'[1]Electricity and CHPs'!K36</f>
        <v>29.280724020651657</v>
      </c>
      <c r="P164" s="1">
        <f>'[1]Electricity and CHPs'!L36</f>
        <v>30.774336480445911</v>
      </c>
      <c r="Q164" s="1">
        <f>'[1]Electricity and CHPs'!M36</f>
        <v>32.344150416741265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1.2875866747212064</v>
      </c>
      <c r="H165" s="1">
        <f>'[1]Electricity and CHPs'!D37</f>
        <v>5.8107706538081834</v>
      </c>
      <c r="I165" s="1">
        <f>'[1]Electricity and CHPs'!E37</f>
        <v>13.460658692493631</v>
      </c>
      <c r="J165" s="1">
        <f>'[1]Electricity and CHPs'!F37</f>
        <v>35.799726702204531</v>
      </c>
      <c r="K165" s="1">
        <f>'[1]Electricity and CHPs'!G37</f>
        <v>37.625877587693523</v>
      </c>
      <c r="L165" s="1">
        <f>'[1]Electricity and CHPs'!H37</f>
        <v>39.545767661431981</v>
      </c>
      <c r="M165" s="1">
        <f>'[1]Electricity and CHPs'!I37</f>
        <v>41.563002253318729</v>
      </c>
      <c r="N165" s="1">
        <f>'[1]Electricity and CHPs'!J37</f>
        <v>43.683132974830663</v>
      </c>
      <c r="O165" s="1">
        <f>'[1]Electricity and CHPs'!K37</f>
        <v>45.911412525761776</v>
      </c>
      <c r="P165" s="1">
        <f>'[1]Electricity and CHPs'!L37</f>
        <v>48.253356933132956</v>
      </c>
      <c r="Q165" s="1">
        <f>'[1]Electricity and CHPs'!M37</f>
        <v>50.714768054514145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3.2944550540905571</v>
      </c>
      <c r="H166" s="1">
        <f>'[1]Electricity and CHPs'!D38</f>
        <v>3.9360628876037032</v>
      </c>
      <c r="I166" s="1">
        <f>'[1]Electricity and CHPs'!E38</f>
        <v>4.4087077706119109</v>
      </c>
      <c r="J166" s="1">
        <f>'[1]Electricity and CHPs'!F38</f>
        <v>4.6337427301103649</v>
      </c>
      <c r="K166" s="1">
        <f>'[1]Electricity and CHPs'!G38</f>
        <v>27.726869910326638</v>
      </c>
      <c r="L166" s="1">
        <f>'[1]Electricity and CHPs'!H38</f>
        <v>29.141219418811978</v>
      </c>
      <c r="M166" s="1">
        <f>'[1]Electricity and CHPs'!I38</f>
        <v>30.627715003816455</v>
      </c>
      <c r="N166" s="1">
        <f>'[1]Electricity and CHPs'!J38</f>
        <v>32.190052596186959</v>
      </c>
      <c r="O166" s="1">
        <f>'[1]Electricity and CHPs'!K38</f>
        <v>33.832069097622252</v>
      </c>
      <c r="P166" s="1">
        <f>'[1]Electricity and CHPs'!L38</f>
        <v>35.557844634311628</v>
      </c>
      <c r="Q166" s="1">
        <f>'[1]Electricity and CHPs'!M38</f>
        <v>37.371652903454873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2.787496472102002E-3</v>
      </c>
      <c r="M167" s="1">
        <f>'[1]Electricity and CHPs'!I32</f>
        <v>2.7895096803006456E-3</v>
      </c>
      <c r="N167" s="1">
        <f>'[1]Electricity and CHPs'!J32</f>
        <v>1.7572266429350695E-3</v>
      </c>
      <c r="O167" s="1">
        <f>'[1]Electricity and CHPs'!K32</f>
        <v>2.7381464765024763E-3</v>
      </c>
      <c r="P167" s="1">
        <f>'[1]Electricity and CHPs'!L32</f>
        <v>3.1323486825950118E-3</v>
      </c>
      <c r="Q167" s="1">
        <f>'[1]Electricity and CHPs'!M32</f>
        <v>4.3383585155289325E-3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2.787496472102002E-3</v>
      </c>
      <c r="M168" s="1">
        <f t="shared" si="164"/>
        <v>2.7895096803006456E-3</v>
      </c>
      <c r="N168" s="1">
        <f t="shared" si="164"/>
        <v>1.7572266429350695E-3</v>
      </c>
      <c r="O168" s="1">
        <f t="shared" si="164"/>
        <v>2.7381464765024763E-3</v>
      </c>
      <c r="P168" s="1">
        <f>P167</f>
        <v>3.1323486825950118E-3</v>
      </c>
      <c r="Q168" s="1">
        <f>Q167</f>
        <v>4.3383585155289325E-3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5.4722816585012169E-4</v>
      </c>
      <c r="J169" s="1">
        <f t="shared" si="165"/>
        <v>0.9071417045460709</v>
      </c>
      <c r="K169" s="1">
        <f t="shared" si="165"/>
        <v>0.60310165429609253</v>
      </c>
      <c r="L169" s="1">
        <f t="shared" ref="L169:O169" si="166">SUM(L170:L172)</f>
        <v>0.60263078453296604</v>
      </c>
      <c r="M169" s="1">
        <f t="shared" si="166"/>
        <v>0.60299829793760551</v>
      </c>
      <c r="N169" s="1">
        <f t="shared" si="166"/>
        <v>1.6379453384785225</v>
      </c>
      <c r="O169" s="1">
        <f t="shared" si="166"/>
        <v>1.8872627651969951</v>
      </c>
      <c r="P169" s="1">
        <f>SUM(P170:P172)</f>
        <v>3.6113528951711751</v>
      </c>
      <c r="Q169" s="1">
        <f>SUM(Q170:Q172)</f>
        <v>3.6224899879380454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0.24761887409666672</v>
      </c>
      <c r="L170" s="1">
        <f>'[1]Electricity and CHPs'!H30</f>
        <v>0.24775896205726028</v>
      </c>
      <c r="M170" s="1">
        <f>'[1]Electricity and CHPs'!I30</f>
        <v>0.24776164560116359</v>
      </c>
      <c r="N170" s="1">
        <f>'[1]Electricity and CHPs'!J30</f>
        <v>0.68232618852902271</v>
      </c>
      <c r="O170" s="1">
        <f>'[1]Electricity and CHPs'!K30</f>
        <v>0.93198052813422494</v>
      </c>
      <c r="P170" s="1">
        <f>'[1]Electricity and CHPs'!L30</f>
        <v>1.1133271666702538</v>
      </c>
      <c r="Q170" s="1">
        <f>'[1]Electricity and CHPs'!M30</f>
        <v>1.1247787316592432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0.90525040280335789</v>
      </c>
      <c r="K171" s="1">
        <f>'[1]Electricity and CHPs'!G46</f>
        <v>0.35349665041185507</v>
      </c>
      <c r="L171" s="1">
        <f>'[1]Electricity and CHPs'!H46</f>
        <v>0.35349540794638162</v>
      </c>
      <c r="M171" s="1">
        <f>'[1]Electricity and CHPs'!I46</f>
        <v>0.35352603324501364</v>
      </c>
      <c r="N171" s="1">
        <f>'[1]Electricity and CHPs'!J46</f>
        <v>0.95093168952035556</v>
      </c>
      <c r="O171" s="1">
        <f>'[1]Electricity and CHPs'!K46</f>
        <v>0.95093905124260802</v>
      </c>
      <c r="P171" s="1">
        <f>'[1]Electricity and CHPs'!L46</f>
        <v>2.4830965224563961</v>
      </c>
      <c r="Q171" s="1">
        <f>'[1]Electricity and CHPs'!M46</f>
        <v>2.4831051874696284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5.4722816585012169E-4</v>
      </c>
      <c r="J172" s="1">
        <f>'[1]Electricity and CHPs'!F57</f>
        <v>1.8913017427129642E-3</v>
      </c>
      <c r="K172" s="1">
        <f>'[1]Electricity and CHPs'!G57</f>
        <v>1.986129787570757E-3</v>
      </c>
      <c r="L172" s="1">
        <f>'[1]Electricity and CHPs'!H57</f>
        <v>1.3764145293240905E-3</v>
      </c>
      <c r="M172" s="1">
        <f>'[1]Electricity and CHPs'!I57</f>
        <v>1.7106190914283786E-3</v>
      </c>
      <c r="N172" s="1">
        <f>'[1]Electricity and CHPs'!J57</f>
        <v>4.6874604291443573E-3</v>
      </c>
      <c r="O172" s="1">
        <f>'[1]Electricity and CHPs'!K57</f>
        <v>4.3431858201622032E-3</v>
      </c>
      <c r="P172" s="1">
        <f>'[1]Electricity and CHPs'!L57</f>
        <v>1.4929206044525566E-2</v>
      </c>
      <c r="Q172" s="1">
        <f>'[1]Electricity and CHPs'!M57</f>
        <v>1.4606068809173717E-2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9.7957790719716817E-2</v>
      </c>
      <c r="G173" s="1">
        <f t="shared" ref="G173:K173" si="168">SUM(G174:G180)</f>
        <v>8.8283965510242354E-3</v>
      </c>
      <c r="H173" s="1">
        <f t="shared" si="168"/>
        <v>1.3049939211057841E-2</v>
      </c>
      <c r="I173" s="1">
        <f t="shared" si="168"/>
        <v>0.30257731532431892</v>
      </c>
      <c r="J173" s="1">
        <f t="shared" si="168"/>
        <v>1.5155260118838534</v>
      </c>
      <c r="K173" s="1">
        <f t="shared" si="168"/>
        <v>4.1750839816512979</v>
      </c>
      <c r="L173" s="1">
        <f t="shared" ref="L173:O173" si="169">SUM(L174:L180)</f>
        <v>5.8730333180466063</v>
      </c>
      <c r="M173" s="1">
        <f t="shared" si="169"/>
        <v>8.4052256471194191</v>
      </c>
      <c r="N173" s="1">
        <f t="shared" si="169"/>
        <v>10.838755418495756</v>
      </c>
      <c r="O173" s="1">
        <f t="shared" si="169"/>
        <v>12.041032138626846</v>
      </c>
      <c r="P173" s="1">
        <f>SUM(P174:P180)</f>
        <v>12.416542816432163</v>
      </c>
      <c r="Q173" s="1">
        <f>SUM(Q174:Q180)</f>
        <v>11.701591952427833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9.450490459787883E-2</v>
      </c>
      <c r="G174" s="1">
        <f>'[1]Electricity and CHPs'!C70</f>
        <v>5.7219990210568101E-3</v>
      </c>
      <c r="H174" s="1">
        <f>'[1]Electricity and CHPs'!D70</f>
        <v>9.8745069651426792E-3</v>
      </c>
      <c r="I174" s="1">
        <f>'[1]Electricity and CHPs'!E70</f>
        <v>9.4495161438296477E-2</v>
      </c>
      <c r="J174" s="1">
        <f>'[1]Electricity and CHPs'!F70</f>
        <v>5.5052362294874466E-2</v>
      </c>
      <c r="K174" s="1">
        <f>'[1]Electricity and CHPs'!G70</f>
        <v>7.0908244261600223E-2</v>
      </c>
      <c r="L174" s="1">
        <f>'[1]Electricity and CHPs'!H70</f>
        <v>9.4497032498342889E-2</v>
      </c>
      <c r="M174" s="1">
        <f>'[1]Electricity and CHPs'!I70</f>
        <v>9.4497410924006764E-2</v>
      </c>
      <c r="N174" s="1">
        <f>'[1]Electricity and CHPs'!J70</f>
        <v>9.4498872243501217E-2</v>
      </c>
      <c r="O174" s="1">
        <f>'[1]Electricity and CHPs'!K70</f>
        <v>9.4498827876909081E-2</v>
      </c>
      <c r="P174" s="1">
        <f>'[1]Electricity and CHPs'!L70</f>
        <v>9.4498681998460787E-2</v>
      </c>
      <c r="Q174" s="1">
        <f>'[1]Electricity and CHPs'!M70</f>
        <v>9.4499120658810803E-2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9.3288955879392357E-4</v>
      </c>
      <c r="G175" s="1">
        <f>'[1]Electricity and CHPs'!C71</f>
        <v>7.5208084649721816E-4</v>
      </c>
      <c r="H175" s="1">
        <f>'[1]Electricity and CHPs'!D71</f>
        <v>7.8346580790444919E-4</v>
      </c>
      <c r="I175" s="1">
        <f>'[1]Electricity and CHPs'!E71</f>
        <v>9.404892366445183E-4</v>
      </c>
      <c r="J175" s="1">
        <f>'[1]Electricity and CHPs'!F71</f>
        <v>0.96054344352323373</v>
      </c>
      <c r="K175" s="1">
        <f>'[1]Electricity and CHPs'!G71</f>
        <v>0.96079899050604722</v>
      </c>
      <c r="L175" s="1">
        <f>'[1]Electricity and CHPs'!H71</f>
        <v>0.96114570444565539</v>
      </c>
      <c r="M175" s="1">
        <f>'[1]Electricity and CHPs'!I71</f>
        <v>1.107905995401455</v>
      </c>
      <c r="N175" s="1">
        <f>'[1]Electricity and CHPs'!J71</f>
        <v>1.8456815127690729</v>
      </c>
      <c r="O175" s="1">
        <f>'[1]Electricity and CHPs'!K71</f>
        <v>1.8457655131991135</v>
      </c>
      <c r="P175" s="1">
        <f>'[1]Electricity and CHPs'!L71</f>
        <v>1.8458911998773893</v>
      </c>
      <c r="Q175" s="1">
        <f>'[1]Electricity and CHPs'!M71</f>
        <v>1.8747678629099869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8.509958298827399E-4</v>
      </c>
      <c r="G176" s="1">
        <f>'[1]Electricity and CHPs'!C72</f>
        <v>6.8741581357105713E-4</v>
      </c>
      <c r="H176" s="1">
        <f>'[1]Electricity and CHPs'!D72</f>
        <v>7.1988261178550586E-4</v>
      </c>
      <c r="I176" s="1">
        <f>'[1]Electricity and CHPs'!E72</f>
        <v>8.770031832039286E-4</v>
      </c>
      <c r="J176" s="1">
        <f>'[1]Electricity and CHPs'!F72</f>
        <v>1.1984351457695086E-2</v>
      </c>
      <c r="K176" s="1">
        <f>'[1]Electricity and CHPs'!G72</f>
        <v>2.4651698141885139</v>
      </c>
      <c r="L176" s="1">
        <f>'[1]Electricity and CHPs'!H72</f>
        <v>4.013254492390236</v>
      </c>
      <c r="M176" s="1">
        <f>'[1]Electricity and CHPs'!I72</f>
        <v>6.3339588152886455</v>
      </c>
      <c r="N176" s="1">
        <f>'[1]Electricity and CHPs'!J72</f>
        <v>7.9853074131692168</v>
      </c>
      <c r="O176" s="1">
        <f>'[1]Electricity and CHPs'!K72</f>
        <v>9.1408544889823329</v>
      </c>
      <c r="P176" s="1">
        <f>'[1]Electricity and CHPs'!L72</f>
        <v>9.4673278583518954</v>
      </c>
      <c r="Q176" s="1">
        <f>'[1]Electricity and CHPs'!M72</f>
        <v>8.6719246060257547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2.7686561584660868E-4</v>
      </c>
      <c r="G177" s="1">
        <f>'[1]Electricity and CHPs'!C73</f>
        <v>2.7651520965697919E-4</v>
      </c>
      <c r="H177" s="1">
        <f>'[1]Electricity and CHPs'!D73</f>
        <v>2.7733719563494157E-4</v>
      </c>
      <c r="I177" s="1">
        <f>'[1]Electricity and CHPs'!E73</f>
        <v>2.679088849907486E-2</v>
      </c>
      <c r="J177" s="1">
        <f>'[1]Electricity and CHPs'!F73</f>
        <v>0.12445322300111107</v>
      </c>
      <c r="K177" s="1">
        <f>'[1]Electricity and CHPs'!G73</f>
        <v>0.10364473874456245</v>
      </c>
      <c r="L177" s="1">
        <f>'[1]Electricity and CHPs'!H73</f>
        <v>5.8536966490122688E-2</v>
      </c>
      <c r="M177" s="1">
        <f>'[1]Electricity and CHPs'!I73</f>
        <v>7.2441147090770652E-2</v>
      </c>
      <c r="N177" s="1">
        <f>'[1]Electricity and CHPs'!J73</f>
        <v>7.1573803906225364E-2</v>
      </c>
      <c r="O177" s="1">
        <f>'[1]Electricity and CHPs'!K73</f>
        <v>0.15159649635948216</v>
      </c>
      <c r="P177" s="1">
        <f>'[1]Electricity and CHPs'!L73</f>
        <v>0.60456187468168543</v>
      </c>
      <c r="Q177" s="1">
        <f>'[1]Electricity and CHPs'!M73</f>
        <v>0.57190179962648136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5.5710510028750683E-4</v>
      </c>
      <c r="G178" s="1">
        <f>'[1]Electricity and CHPs'!C74</f>
        <v>5.5640461366462664E-4</v>
      </c>
      <c r="H178" s="1">
        <f>'[1]Electricity and CHPs'!D74</f>
        <v>5.5819578001076479E-4</v>
      </c>
      <c r="I178" s="1">
        <f>'[1]Electricity and CHPs'!E74</f>
        <v>4.7677573286418515E-2</v>
      </c>
      <c r="J178" s="1">
        <f>'[1]Electricity and CHPs'!F74</f>
        <v>6.337583393553739E-2</v>
      </c>
      <c r="K178" s="1">
        <f>'[1]Electricity and CHPs'!G74</f>
        <v>2.9230290325984842E-2</v>
      </c>
      <c r="L178" s="1">
        <f>'[1]Electricity and CHPs'!H74</f>
        <v>0.11692370841441485</v>
      </c>
      <c r="M178" s="1">
        <f>'[1]Electricity and CHPs'!I74</f>
        <v>0.29525926818793469</v>
      </c>
      <c r="N178" s="1">
        <f>'[1]Electricity and CHPs'!J74</f>
        <v>0.3151801142161319</v>
      </c>
      <c r="O178" s="1">
        <f>'[1]Electricity and CHPs'!K74</f>
        <v>0.29782286532577784</v>
      </c>
      <c r="P178" s="1">
        <f>'[1]Electricity and CHPs'!L74</f>
        <v>0.15023940977075798</v>
      </c>
      <c r="Q178" s="1">
        <f>'[1]Electricity and CHPs'!M74</f>
        <v>0.18170084284885707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5.5698398283806965E-4</v>
      </c>
      <c r="G179" s="1">
        <f>'[1]Electricity and CHPs'!C75</f>
        <v>5.5628239449455612E-4</v>
      </c>
      <c r="H179" s="1">
        <f>'[1]Electricity and CHPs'!D75</f>
        <v>5.5803705404383185E-4</v>
      </c>
      <c r="I179" s="1">
        <f>'[1]Electricity and CHPs'!E75</f>
        <v>8.1689502805233072E-2</v>
      </c>
      <c r="J179" s="1">
        <f>'[1]Electricity and CHPs'!F75</f>
        <v>0.14256710273481654</v>
      </c>
      <c r="K179" s="1">
        <f>'[1]Electricity and CHPs'!G75</f>
        <v>0.20330050634112518</v>
      </c>
      <c r="L179" s="1">
        <f>'[1]Electricity and CHPs'!H75</f>
        <v>0.31232344986117799</v>
      </c>
      <c r="M179" s="1">
        <f>'[1]Electricity and CHPs'!I75</f>
        <v>0.30005906864467169</v>
      </c>
      <c r="N179" s="1">
        <f>'[1]Electricity and CHPs'!J75</f>
        <v>0.31697622146853316</v>
      </c>
      <c r="O179" s="1">
        <f>'[1]Electricity and CHPs'!K75</f>
        <v>0.30361018528942185</v>
      </c>
      <c r="P179" s="1">
        <f>'[1]Electricity and CHPs'!L75</f>
        <v>0.15183019501503148</v>
      </c>
      <c r="Q179" s="1">
        <f>'[1]Electricity and CHPs'!M75</f>
        <v>0.18309393550604117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2.7804603418914159E-4</v>
      </c>
      <c r="G180" s="1">
        <f>'[1]Electricity and CHPs'!C76</f>
        <v>2.7769865208298889E-4</v>
      </c>
      <c r="H180" s="1">
        <f>'[1]Electricity and CHPs'!D76</f>
        <v>2.7851379653566862E-4</v>
      </c>
      <c r="I180" s="1">
        <f>'[1]Electricity and CHPs'!E76</f>
        <v>5.0106696875447561E-2</v>
      </c>
      <c r="J180" s="1">
        <f>'[1]Electricity and CHPs'!F76</f>
        <v>0.1575496949365848</v>
      </c>
      <c r="K180" s="1">
        <f>'[1]Electricity and CHPs'!G76</f>
        <v>0.34203139728346388</v>
      </c>
      <c r="L180" s="1">
        <f>'[1]Electricity and CHPs'!H76</f>
        <v>0.31635196394665693</v>
      </c>
      <c r="M180" s="1">
        <f>'[1]Electricity and CHPs'!I76</f>
        <v>0.20110394158193357</v>
      </c>
      <c r="N180" s="1">
        <f>'[1]Electricity and CHPs'!J76</f>
        <v>0.20953748072307479</v>
      </c>
      <c r="O180" s="1">
        <f>'[1]Electricity and CHPs'!K76</f>
        <v>0.20688376159380908</v>
      </c>
      <c r="P180" s="1">
        <f>'[1]Electricity and CHPs'!L76</f>
        <v>0.10219359673694094</v>
      </c>
      <c r="Q180" s="1">
        <f>'[1]Electricity and CHPs'!M76</f>
        <v>0.12370378485190159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31.007547461214575</v>
      </c>
      <c r="G181" s="3">
        <f t="shared" ref="G181:K181" si="170">SUM(G182,G233)</f>
        <v>37.538555113687849</v>
      </c>
      <c r="H181" s="3">
        <f t="shared" si="170"/>
        <v>37.835561788836102</v>
      </c>
      <c r="I181" s="3">
        <f t="shared" si="170"/>
        <v>33.156186530675349</v>
      </c>
      <c r="J181" s="3">
        <f t="shared" si="170"/>
        <v>32.41291584292582</v>
      </c>
      <c r="K181" s="3">
        <f t="shared" si="170"/>
        <v>32.740954257456572</v>
      </c>
      <c r="L181" s="3">
        <f t="shared" ref="L181:O181" si="171">SUM(L182,L233)</f>
        <v>42.389302504729464</v>
      </c>
      <c r="M181" s="3">
        <f t="shared" si="171"/>
        <v>46.030369896247215</v>
      </c>
      <c r="N181" s="3">
        <f t="shared" si="171"/>
        <v>46.836005424331631</v>
      </c>
      <c r="O181" s="3">
        <f t="shared" si="171"/>
        <v>53.912153687291294</v>
      </c>
      <c r="P181" s="3">
        <f>SUM(P182,P233)</f>
        <v>55.715100813036145</v>
      </c>
      <c r="Q181" s="3">
        <f>SUM(Q182,Q233)</f>
        <v>58.973556525231274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24.507892014378612</v>
      </c>
      <c r="G182" s="1">
        <f t="shared" si="172"/>
        <v>29.215726467871541</v>
      </c>
      <c r="H182" s="1">
        <f t="shared" si="172"/>
        <v>28.743594972088346</v>
      </c>
      <c r="I182" s="1">
        <f t="shared" si="172"/>
        <v>23.309480996098344</v>
      </c>
      <c r="J182" s="1">
        <f t="shared" si="172"/>
        <v>22.856065624091237</v>
      </c>
      <c r="K182" s="1">
        <f t="shared" si="172"/>
        <v>22.80545272031771</v>
      </c>
      <c r="L182" s="1">
        <f t="shared" ref="L182:O182" si="173">L183+L210</f>
        <v>28.921119000030615</v>
      </c>
      <c r="M182" s="1">
        <f t="shared" si="173"/>
        <v>31.173760170748949</v>
      </c>
      <c r="N182" s="1">
        <f t="shared" si="173"/>
        <v>32.507707171191456</v>
      </c>
      <c r="O182" s="1">
        <f t="shared" si="173"/>
        <v>39.619158752227747</v>
      </c>
      <c r="P182" s="1">
        <f>P183+P210</f>
        <v>40.542479306791975</v>
      </c>
      <c r="Q182" s="1">
        <f>Q183+Q210</f>
        <v>43.795000937561824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17.503743280679355</v>
      </c>
      <c r="G183" s="1">
        <f t="shared" si="174"/>
        <v>13.597536045913483</v>
      </c>
      <c r="H183" s="1">
        <f t="shared" si="174"/>
        <v>12.978727352161178</v>
      </c>
      <c r="I183" s="1">
        <f t="shared" si="174"/>
        <v>12.963975566978455</v>
      </c>
      <c r="J183" s="1">
        <f t="shared" si="174"/>
        <v>12.570546799346296</v>
      </c>
      <c r="K183" s="1">
        <f t="shared" si="174"/>
        <v>14.888334924327218</v>
      </c>
      <c r="L183" s="1">
        <f t="shared" ref="L183:O183" si="175">SUM(L185,L189,L190,L198,L199,L207,L209)</f>
        <v>13.004767577028158</v>
      </c>
      <c r="M183" s="1">
        <f t="shared" si="175"/>
        <v>14.797569970463877</v>
      </c>
      <c r="N183" s="1">
        <f t="shared" si="175"/>
        <v>16.194676707514525</v>
      </c>
      <c r="O183" s="1">
        <f t="shared" si="175"/>
        <v>15.865771425786843</v>
      </c>
      <c r="P183" s="1">
        <f>SUM(P185,P189,P190,P198,P199,P207,P209)</f>
        <v>16.324284126133875</v>
      </c>
      <c r="Q183" s="1">
        <f>SUM(Q185,Q189,Q190,Q198,Q199,Q207,Q209)</f>
        <v>16.398318505361392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9.259785075388027E-3</v>
      </c>
      <c r="G184" s="1">
        <f t="shared" ref="G184:O184" si="176">G185</f>
        <v>6.2457037343336243E-5</v>
      </c>
      <c r="H184" s="1">
        <f t="shared" si="176"/>
        <v>1.3987519012442272E-3</v>
      </c>
      <c r="I184" s="1">
        <f t="shared" si="176"/>
        <v>9.1566318605460081E-4</v>
      </c>
      <c r="J184" s="1">
        <f t="shared" si="176"/>
        <v>4.3572861418129065E-4</v>
      </c>
      <c r="K184" s="1">
        <f t="shared" si="176"/>
        <v>1.3551626730924264E-3</v>
      </c>
      <c r="L184" s="1">
        <f t="shared" si="176"/>
        <v>5.1706357874446078E-4</v>
      </c>
      <c r="M184" s="1">
        <f t="shared" si="176"/>
        <v>1.1360242379842887E-5</v>
      </c>
      <c r="N184" s="1">
        <f t="shared" si="176"/>
        <v>1.0690667020284289E-4</v>
      </c>
      <c r="O184" s="1">
        <f t="shared" si="176"/>
        <v>1.0924087434387235E-4</v>
      </c>
      <c r="P184" s="1">
        <f>P185</f>
        <v>7.9317898562318207E-5</v>
      </c>
      <c r="Q184" s="1">
        <f>Q185</f>
        <v>7.8453671792671435E-5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9.259785075388027E-3</v>
      </c>
      <c r="G185" s="1">
        <f>'[1]Electricity and CHPs'!C$94</f>
        <v>6.2457037343336243E-5</v>
      </c>
      <c r="H185" s="1">
        <f>'[1]Electricity and CHPs'!D$94</f>
        <v>1.3987519012442272E-3</v>
      </c>
      <c r="I185" s="1">
        <f>'[1]Electricity and CHPs'!E$94</f>
        <v>9.1566318605460081E-4</v>
      </c>
      <c r="J185" s="1">
        <f>'[1]Electricity and CHPs'!F$94</f>
        <v>4.3572861418129065E-4</v>
      </c>
      <c r="K185" s="1">
        <f>'[1]Electricity and CHPs'!G$94</f>
        <v>1.3551626730924264E-3</v>
      </c>
      <c r="L185" s="1">
        <f>'[1]Electricity and CHPs'!H$94</f>
        <v>5.1706357874446078E-4</v>
      </c>
      <c r="M185" s="1">
        <f>'[1]Electricity and CHPs'!I$94</f>
        <v>1.1360242379842887E-5</v>
      </c>
      <c r="N185" s="1">
        <f>'[1]Electricity and CHPs'!J$94</f>
        <v>1.0690667020284289E-4</v>
      </c>
      <c r="O185" s="1">
        <f>'[1]Electricity and CHPs'!K$94</f>
        <v>1.0924087434387235E-4</v>
      </c>
      <c r="P185" s="1">
        <f>'[1]Electricity and CHPs'!L$94</f>
        <v>7.9317898562318207E-5</v>
      </c>
      <c r="Q185" s="1">
        <f>'[1]Electricity and CHPs'!M$94</f>
        <v>7.8453671792671435E-5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9.259785075388027E-3</v>
      </c>
      <c r="G186" s="1">
        <f t="shared" ref="G186:K186" si="177">G185-G187</f>
        <v>6.2457037343336243E-5</v>
      </c>
      <c r="H186" s="1">
        <f t="shared" si="177"/>
        <v>1.3987519012442272E-3</v>
      </c>
      <c r="I186" s="1">
        <f t="shared" si="177"/>
        <v>9.1566318605460081E-4</v>
      </c>
      <c r="J186" s="1">
        <f t="shared" si="177"/>
        <v>4.3572861418129065E-4</v>
      </c>
      <c r="K186" s="1">
        <f t="shared" si="177"/>
        <v>1.3551626730924264E-3</v>
      </c>
      <c r="L186" s="1">
        <f t="shared" ref="L186:O186" si="178">L185-L187</f>
        <v>5.1706357874446078E-4</v>
      </c>
      <c r="M186" s="1">
        <f t="shared" si="178"/>
        <v>1.1360242379842887E-5</v>
      </c>
      <c r="N186" s="1">
        <f t="shared" si="178"/>
        <v>1.0690667020284289E-4</v>
      </c>
      <c r="O186" s="1">
        <f t="shared" si="178"/>
        <v>1.0924087434387235E-4</v>
      </c>
      <c r="P186" s="1">
        <f>P185-P187</f>
        <v>7.9317898562318207E-5</v>
      </c>
      <c r="Q186" s="1">
        <f>Q185-Q187</f>
        <v>7.8453671792671435E-5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1.8035507732440061</v>
      </c>
      <c r="G188" s="1">
        <f t="shared" ref="G188:K188" si="181">SUM(G189:G190)</f>
        <v>1.878146346989463E-4</v>
      </c>
      <c r="H188" s="1">
        <f t="shared" si="181"/>
        <v>1.5244242683512652E-3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1.8035507732440061</v>
      </c>
      <c r="G189" s="1">
        <f>'[1]Electricity and CHPs'!C$91</f>
        <v>1.878146346989463E-4</v>
      </c>
      <c r="H189" s="1">
        <f>'[1]Electricity and CHPs'!D$91</f>
        <v>1.5244242683512652E-3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1.7572039763652871</v>
      </c>
      <c r="G191" s="1">
        <f t="shared" ref="G191:K191" si="183">SUM(G192:G193)</f>
        <v>1.8060223598257235E-4</v>
      </c>
      <c r="H191" s="1">
        <f t="shared" si="183"/>
        <v>1.4659581935907461E-3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1.7572039763652871</v>
      </c>
      <c r="G192" s="1">
        <f t="shared" ref="G192:K192" si="185">G189-G195</f>
        <v>1.8060223598257235E-4</v>
      </c>
      <c r="H192" s="1">
        <f t="shared" si="185"/>
        <v>1.4659581935907461E-3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4.63467968787191E-2</v>
      </c>
      <c r="G194" s="1">
        <f t="shared" ref="G194:K194" si="189">SUM(G195:G196)</f>
        <v>7.2123987163739529E-6</v>
      </c>
      <c r="H194" s="1">
        <f t="shared" si="189"/>
        <v>5.8466074760519097E-5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4.63467968787191E-2</v>
      </c>
      <c r="G195" s="1">
        <f t="shared" si="191"/>
        <v>7.2123987163739529E-6</v>
      </c>
      <c r="H195" s="1">
        <f t="shared" si="191"/>
        <v>5.8466074760519097E-5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14.461259977954997</v>
      </c>
      <c r="G197" s="1">
        <f t="shared" ref="G197:K197" si="194">SUM(G198:G199)</f>
        <v>13.127603568663057</v>
      </c>
      <c r="H197" s="1">
        <f t="shared" si="194"/>
        <v>12.071935765200028</v>
      </c>
      <c r="I197" s="1">
        <f t="shared" si="194"/>
        <v>12.779634234557548</v>
      </c>
      <c r="J197" s="1">
        <f t="shared" si="194"/>
        <v>12.342946663522964</v>
      </c>
      <c r="K197" s="1">
        <f t="shared" si="194"/>
        <v>13.041232713836994</v>
      </c>
      <c r="L197" s="1">
        <f t="shared" ref="L197:O197" si="195">SUM(L198:L199)</f>
        <v>11.526554860476125</v>
      </c>
      <c r="M197" s="1">
        <f t="shared" si="195"/>
        <v>11.851042792863961</v>
      </c>
      <c r="N197" s="1">
        <f t="shared" si="195"/>
        <v>11.29994732497663</v>
      </c>
      <c r="O197" s="1">
        <f t="shared" si="195"/>
        <v>10.757711378068894</v>
      </c>
      <c r="P197" s="1">
        <f>SUM(P198:P199)</f>
        <v>10.757712787222786</v>
      </c>
      <c r="Q197" s="1">
        <f>SUM(Q198:Q199)</f>
        <v>10.757714514824713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14.461259977954997</v>
      </c>
      <c r="G198" s="1">
        <f>'[1]Electricity and CHPs'!C$93-G199</f>
        <v>13.127603568663057</v>
      </c>
      <c r="H198" s="1">
        <f>'[1]Electricity and CHPs'!D$93-H199</f>
        <v>12.071935765200028</v>
      </c>
      <c r="I198" s="1">
        <f>'[1]Electricity and CHPs'!E$93-I199</f>
        <v>12.779634234557548</v>
      </c>
      <c r="J198" s="1">
        <f>'[1]Electricity and CHPs'!F$93-J199</f>
        <v>12.342946663522964</v>
      </c>
      <c r="K198" s="1">
        <f>'[1]Electricity and CHPs'!G$93-K199</f>
        <v>11.202963852090463</v>
      </c>
      <c r="L198" s="1">
        <f>'[1]Electricity and CHPs'!H$93-L199</f>
        <v>5.088327126861504</v>
      </c>
      <c r="M198" s="1">
        <f>'[1]Electricity and CHPs'!I$93-M199</f>
        <v>4.904016953851202</v>
      </c>
      <c r="N198" s="1">
        <f>'[1]Electricity and CHPs'!J$93-N199</f>
        <v>4.6759717621929635</v>
      </c>
      <c r="O198" s="1">
        <f>'[1]Electricity and CHPs'!K$93-O199</f>
        <v>4.4515908738884606</v>
      </c>
      <c r="P198" s="1">
        <f>'[1]Electricity and CHPs'!L$93-P199</f>
        <v>4.4515923589035751</v>
      </c>
      <c r="Q198" s="1">
        <f>'[1]Electricity and CHPs'!M$93-Q199</f>
        <v>4.4515928471089348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1.8382688617465306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6.438227733614621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6.9470258390127588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6.6239755627836665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6.3061205041804334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6.3061204283192112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6.3061216677157779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7.2306299889774985</v>
      </c>
      <c r="G200" s="1">
        <f t="shared" ref="G200:K200" si="196">SUM(G201:G202)</f>
        <v>6.5638017843315302</v>
      </c>
      <c r="H200" s="1">
        <f t="shared" si="196"/>
        <v>6.0359678826000138</v>
      </c>
      <c r="I200" s="1">
        <f t="shared" si="196"/>
        <v>6.3898171172787741</v>
      </c>
      <c r="J200" s="1">
        <f t="shared" si="196"/>
        <v>6.1714733317614812</v>
      </c>
      <c r="K200" s="1">
        <f t="shared" si="196"/>
        <v>6.5206163569184969</v>
      </c>
      <c r="L200" s="1">
        <f t="shared" ref="L200:O200" si="197">SUM(L201:L202)</f>
        <v>5.7632774302380634</v>
      </c>
      <c r="M200" s="1">
        <f t="shared" si="197"/>
        <v>5.9255213964319804</v>
      </c>
      <c r="N200" s="1">
        <f t="shared" si="197"/>
        <v>5.6499736624883141</v>
      </c>
      <c r="O200" s="1">
        <f t="shared" si="197"/>
        <v>5.378855689034447</v>
      </c>
      <c r="P200" s="1">
        <f>SUM(P201:P202)</f>
        <v>5.3788563936113931</v>
      </c>
      <c r="Q200" s="1">
        <f>SUM(Q201:Q202)</f>
        <v>5.3788572574123563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7.2306299889774985</v>
      </c>
      <c r="G201" s="1">
        <f t="shared" si="198"/>
        <v>6.5638017843315302</v>
      </c>
      <c r="H201" s="1">
        <f t="shared" si="198"/>
        <v>6.0359678826000138</v>
      </c>
      <c r="I201" s="1">
        <f t="shared" si="198"/>
        <v>6.3898171172787741</v>
      </c>
      <c r="J201" s="1">
        <f t="shared" si="198"/>
        <v>6.1714733317614812</v>
      </c>
      <c r="K201" s="1">
        <f t="shared" si="198"/>
        <v>5.6014819260452313</v>
      </c>
      <c r="L201" s="1">
        <f t="shared" ref="L201:O201" si="199">L198*L140/L133</f>
        <v>2.544163563430752</v>
      </c>
      <c r="M201" s="1">
        <f t="shared" si="199"/>
        <v>2.452008476925601</v>
      </c>
      <c r="N201" s="1">
        <f t="shared" si="199"/>
        <v>2.3379858810964818</v>
      </c>
      <c r="O201" s="1">
        <f t="shared" si="199"/>
        <v>2.2257954369442303</v>
      </c>
      <c r="P201" s="1">
        <f>P198*P140/P133</f>
        <v>2.2257961794517871</v>
      </c>
      <c r="Q201" s="1">
        <f>Q198*Q140/Q133</f>
        <v>2.2257964235544674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0.9191344308732653</v>
      </c>
      <c r="L202" s="1">
        <f t="shared" ref="L202:O202" si="201">L199*IFERROR(L141/L134,0)</f>
        <v>3.2191138668073114</v>
      </c>
      <c r="M202" s="1">
        <f t="shared" si="201"/>
        <v>3.4735129195063794</v>
      </c>
      <c r="N202" s="1">
        <f t="shared" si="201"/>
        <v>3.3119877813918328</v>
      </c>
      <c r="O202" s="1">
        <f t="shared" si="201"/>
        <v>3.1530602520902167</v>
      </c>
      <c r="P202" s="1">
        <f>P199*IFERROR(P141/P134,0)</f>
        <v>3.1530602141596056</v>
      </c>
      <c r="Q202" s="1">
        <f>Q199*IFERROR(Q141/Q134,0)</f>
        <v>3.1530608338578889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7.2306299889774985</v>
      </c>
      <c r="G203" s="1">
        <f t="shared" ref="G203:K203" si="202">SUM(G204:G205)</f>
        <v>6.5638017843315266</v>
      </c>
      <c r="H203" s="1">
        <f t="shared" si="202"/>
        <v>6.0359678826000138</v>
      </c>
      <c r="I203" s="1">
        <f t="shared" si="202"/>
        <v>6.3898171172787741</v>
      </c>
      <c r="J203" s="1">
        <f t="shared" si="202"/>
        <v>6.1714733317614829</v>
      </c>
      <c r="K203" s="1">
        <f t="shared" si="202"/>
        <v>6.5206163569184969</v>
      </c>
      <c r="L203" s="1">
        <f t="shared" ref="L203:O203" si="203">SUM(L204:L205)</f>
        <v>5.7632774302380616</v>
      </c>
      <c r="M203" s="1">
        <f t="shared" si="203"/>
        <v>5.9255213964319804</v>
      </c>
      <c r="N203" s="1">
        <f t="shared" si="203"/>
        <v>5.6499736624883159</v>
      </c>
      <c r="O203" s="1">
        <f t="shared" si="203"/>
        <v>5.378855689034447</v>
      </c>
      <c r="P203" s="1">
        <f>SUM(P204:P205)</f>
        <v>5.3788563936113931</v>
      </c>
      <c r="Q203" s="1">
        <f>SUM(Q204:Q205)</f>
        <v>5.3788572574123563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7.2306299889774985</v>
      </c>
      <c r="G204" s="1">
        <f t="shared" si="204"/>
        <v>6.5638017843315266</v>
      </c>
      <c r="H204" s="1">
        <f t="shared" si="204"/>
        <v>6.0359678826000138</v>
      </c>
      <c r="I204" s="1">
        <f t="shared" si="204"/>
        <v>6.3898171172787741</v>
      </c>
      <c r="J204" s="1">
        <f t="shared" si="204"/>
        <v>6.1714733317614829</v>
      </c>
      <c r="K204" s="1">
        <f t="shared" si="204"/>
        <v>5.6014819260452313</v>
      </c>
      <c r="L204" s="1">
        <f t="shared" ref="L204:O204" si="205">L198-L201</f>
        <v>2.544163563430752</v>
      </c>
      <c r="M204" s="1">
        <f t="shared" si="205"/>
        <v>2.452008476925601</v>
      </c>
      <c r="N204" s="1">
        <f t="shared" si="205"/>
        <v>2.3379858810964818</v>
      </c>
      <c r="O204" s="1">
        <f t="shared" si="205"/>
        <v>2.2257954369442303</v>
      </c>
      <c r="P204" s="1">
        <f>P198-P201</f>
        <v>2.225796179451788</v>
      </c>
      <c r="Q204" s="1">
        <f>Q198-Q201</f>
        <v>2.2257964235544674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0.9191344308732653</v>
      </c>
      <c r="L205" s="1">
        <f t="shared" ref="L205:O205" si="206">L199-L202</f>
        <v>3.2191138668073096</v>
      </c>
      <c r="M205" s="1">
        <f t="shared" si="206"/>
        <v>3.4735129195063794</v>
      </c>
      <c r="N205" s="1">
        <f t="shared" si="206"/>
        <v>3.3119877813918337</v>
      </c>
      <c r="O205" s="1">
        <f t="shared" si="206"/>
        <v>3.1530602520902167</v>
      </c>
      <c r="P205" s="1">
        <f>P199-P202</f>
        <v>3.1530602141596056</v>
      </c>
      <c r="Q205" s="1">
        <f>Q199-Q202</f>
        <v>3.1530608338578889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1.2296727444049655</v>
      </c>
      <c r="G206" s="1">
        <f t="shared" ref="G206:O206" si="207">G207</f>
        <v>0.46968220557838364</v>
      </c>
      <c r="H206" s="1">
        <f t="shared" si="207"/>
        <v>0.90386841079155478</v>
      </c>
      <c r="I206" s="1">
        <f t="shared" si="207"/>
        <v>0.1834256692348519</v>
      </c>
      <c r="J206" s="1">
        <f t="shared" si="207"/>
        <v>0.22716440720915074</v>
      </c>
      <c r="K206" s="1">
        <f t="shared" si="207"/>
        <v>1.5450669864140363</v>
      </c>
      <c r="L206" s="1">
        <f t="shared" si="207"/>
        <v>1.1709464618547758</v>
      </c>
      <c r="M206" s="1">
        <f t="shared" si="207"/>
        <v>2.63386421695607</v>
      </c>
      <c r="N206" s="1">
        <f t="shared" si="207"/>
        <v>4.0335918093905923</v>
      </c>
      <c r="O206" s="1">
        <f t="shared" si="207"/>
        <v>3.9318801403885106</v>
      </c>
      <c r="P206" s="1">
        <f>P207</f>
        <v>4.1615791678333984</v>
      </c>
      <c r="Q206" s="1">
        <f>Q207</f>
        <v>4.2211618992948896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1.2296727444049655</v>
      </c>
      <c r="G207" s="1">
        <f>'[1]Electricity and CHPs'!C$92</f>
        <v>0.46968220557838364</v>
      </c>
      <c r="H207" s="1">
        <f>'[1]Electricity and CHPs'!D$92</f>
        <v>0.90386841079155478</v>
      </c>
      <c r="I207" s="1">
        <f>'[1]Electricity and CHPs'!E$92</f>
        <v>0.1834256692348519</v>
      </c>
      <c r="J207" s="1">
        <f>'[1]Electricity and CHPs'!F$92</f>
        <v>0.22716440720915074</v>
      </c>
      <c r="K207" s="1">
        <f>'[1]Electricity and CHPs'!G$92</f>
        <v>1.5450669864140363</v>
      </c>
      <c r="L207" s="1">
        <f>'[1]Electricity and CHPs'!H$92</f>
        <v>1.1709464618547758</v>
      </c>
      <c r="M207" s="1">
        <f>'[1]Electricity and CHPs'!I$92</f>
        <v>2.63386421695607</v>
      </c>
      <c r="N207" s="1">
        <f>'[1]Electricity and CHPs'!J$92</f>
        <v>4.0335918093905923</v>
      </c>
      <c r="O207" s="1">
        <f>'[1]Electricity and CHPs'!K$92</f>
        <v>3.9318801403885106</v>
      </c>
      <c r="P207" s="1">
        <f>'[1]Electricity and CHPs'!L$92</f>
        <v>4.1615791678333984</v>
      </c>
      <c r="Q207" s="1">
        <f>'[1]Electricity and CHPs'!M$92</f>
        <v>4.2211618992948896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0.30068006140309411</v>
      </c>
      <c r="L208" s="1">
        <f t="shared" si="208"/>
        <v>0.30674919111851207</v>
      </c>
      <c r="M208" s="1">
        <f t="shared" si="208"/>
        <v>0.31265160040146789</v>
      </c>
      <c r="N208" s="1">
        <f t="shared" si="208"/>
        <v>0.86103066647709869</v>
      </c>
      <c r="O208" s="1">
        <f t="shared" si="208"/>
        <v>1.1760706664550924</v>
      </c>
      <c r="P208" s="1">
        <f>+P209</f>
        <v>1.404912853179128</v>
      </c>
      <c r="Q208" s="1">
        <f>+Q209</f>
        <v>1.4193636375699943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0.30068006140309411</v>
      </c>
      <c r="L209" s="1">
        <f>'[1]Electricity and CHPs'!H$96</f>
        <v>0.30674919111851207</v>
      </c>
      <c r="M209" s="1">
        <f>'[1]Electricity and CHPs'!I$96</f>
        <v>0.31265160040146789</v>
      </c>
      <c r="N209" s="1">
        <f>'[1]Electricity and CHPs'!J$96</f>
        <v>0.86103066647709869</v>
      </c>
      <c r="O209" s="1">
        <f>'[1]Electricity and CHPs'!K$96</f>
        <v>1.1760706664550924</v>
      </c>
      <c r="P209" s="1">
        <f>'[1]Electricity and CHPs'!L$96</f>
        <v>1.404912853179128</v>
      </c>
      <c r="Q209" s="1">
        <f>'[1]Electricity and CHPs'!M$96</f>
        <v>1.4193636375699943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7.0041487336992549</v>
      </c>
      <c r="G210" s="1">
        <f t="shared" ref="G210:K210" si="209">SUM(G211,G217,G219,G225,G227,G229,G231)</f>
        <v>15.61819042195806</v>
      </c>
      <c r="H210" s="1">
        <f t="shared" si="209"/>
        <v>15.764867619927168</v>
      </c>
      <c r="I210" s="1">
        <f t="shared" si="209"/>
        <v>10.345505429119891</v>
      </c>
      <c r="J210" s="1">
        <f t="shared" si="209"/>
        <v>10.285518824744941</v>
      </c>
      <c r="K210" s="1">
        <f t="shared" si="209"/>
        <v>7.9171177959904941</v>
      </c>
      <c r="L210" s="1">
        <f t="shared" ref="L210:O210" si="210">SUM(L211,L217,L219,L225,L227,L229,L231)</f>
        <v>15.916351423002459</v>
      </c>
      <c r="M210" s="1">
        <f t="shared" si="210"/>
        <v>16.37619020028507</v>
      </c>
      <c r="N210" s="1">
        <f t="shared" si="210"/>
        <v>16.313030463676927</v>
      </c>
      <c r="O210" s="1">
        <f t="shared" si="210"/>
        <v>23.753387326440908</v>
      </c>
      <c r="P210" s="1">
        <f>SUM(P211,P217,P219,P225,P227,P229,P231)</f>
        <v>24.218195180658103</v>
      </c>
      <c r="Q210" s="1">
        <f>SUM(Q211,Q217,Q219,Q225,Q227,Q229,Q231)</f>
        <v>27.396682432200436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2.6346739641869825</v>
      </c>
      <c r="G211" s="1">
        <f t="shared" ref="G211:O211" si="211">+G212</f>
        <v>3.2825855485146218</v>
      </c>
      <c r="H211" s="1">
        <f t="shared" si="211"/>
        <v>2.1438781799436226</v>
      </c>
      <c r="I211" s="1">
        <f t="shared" si="211"/>
        <v>0.90177406605979016</v>
      </c>
      <c r="J211" s="1">
        <f t="shared" si="211"/>
        <v>0.90177424125144967</v>
      </c>
      <c r="K211" s="1">
        <f t="shared" si="211"/>
        <v>0.90177436518630893</v>
      </c>
      <c r="L211" s="1">
        <f t="shared" si="211"/>
        <v>0.90177328848770644</v>
      </c>
      <c r="M211" s="1">
        <f t="shared" si="211"/>
        <v>0.90177359535707402</v>
      </c>
      <c r="N211" s="1">
        <f t="shared" si="211"/>
        <v>0.90177269593942611</v>
      </c>
      <c r="O211" s="1">
        <f t="shared" si="211"/>
        <v>0.90177342332752652</v>
      </c>
      <c r="P211" s="1">
        <f>+P212</f>
        <v>0.90177560645013466</v>
      </c>
      <c r="Q211" s="1">
        <f>+Q212</f>
        <v>1.0026920018729506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2.6346739641869825</v>
      </c>
      <c r="G212" s="1">
        <f>'[1]Electricity and CHPs'!C$97+G216</f>
        <v>3.2825855485146218</v>
      </c>
      <c r="H212" s="1">
        <f>'[1]Electricity and CHPs'!D$97+H216</f>
        <v>2.1438781799436226</v>
      </c>
      <c r="I212" s="1">
        <f>'[1]Electricity and CHPs'!E$97+I216</f>
        <v>0.90177406605979016</v>
      </c>
      <c r="J212" s="1">
        <f>'[1]Electricity and CHPs'!F$97+J216</f>
        <v>0.90177424125144967</v>
      </c>
      <c r="K212" s="1">
        <f>'[1]Electricity and CHPs'!G$97+K216</f>
        <v>0.90177436518630893</v>
      </c>
      <c r="L212" s="1">
        <f>'[1]Electricity and CHPs'!H$97+L216</f>
        <v>0.90177328848770644</v>
      </c>
      <c r="M212" s="1">
        <f>'[1]Electricity and CHPs'!I$97+M216</f>
        <v>0.90177359535707402</v>
      </c>
      <c r="N212" s="1">
        <f>'[1]Electricity and CHPs'!J$97+N216</f>
        <v>0.90177269593942611</v>
      </c>
      <c r="O212" s="1">
        <f>'[1]Electricity and CHPs'!K$97+O216</f>
        <v>0.90177342332752652</v>
      </c>
      <c r="P212" s="1">
        <f>'[1]Electricity and CHPs'!L$97+P216</f>
        <v>0.90177560645013466</v>
      </c>
      <c r="Q212" s="1">
        <f>'[1]Electricity and CHPs'!M$97+Q216</f>
        <v>1.0026920018729506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1.732899596699947</v>
      </c>
      <c r="G213" s="1">
        <f t="shared" ref="G213:O213" si="212">G214</f>
        <v>2.3808114740627224</v>
      </c>
      <c r="H213" s="1">
        <f t="shared" si="212"/>
        <v>1.2421040213100449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1.732899596699947</v>
      </c>
      <c r="G214" s="1">
        <f t="shared" ref="G214:K214" si="213">G212-G216</f>
        <v>2.3808114740627224</v>
      </c>
      <c r="H214" s="1">
        <f t="shared" si="213"/>
        <v>1.2421040213100449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0.90177436748703566</v>
      </c>
      <c r="G215" s="1">
        <f t="shared" ref="G215:O215" si="215">G216</f>
        <v>0.90177407445189939</v>
      </c>
      <c r="H215" s="1">
        <f t="shared" si="215"/>
        <v>0.90177415863357768</v>
      </c>
      <c r="I215" s="1">
        <f t="shared" si="215"/>
        <v>0.90177406605979016</v>
      </c>
      <c r="J215" s="1">
        <f t="shared" si="215"/>
        <v>0.90177424125144967</v>
      </c>
      <c r="K215" s="1">
        <f t="shared" si="215"/>
        <v>0.90177436518630893</v>
      </c>
      <c r="L215" s="1">
        <f t="shared" si="215"/>
        <v>0.90177328848770644</v>
      </c>
      <c r="M215" s="1">
        <f t="shared" si="215"/>
        <v>0.90177359535707402</v>
      </c>
      <c r="N215" s="1">
        <f t="shared" si="215"/>
        <v>0.90177269593942611</v>
      </c>
      <c r="O215" s="1">
        <f t="shared" si="215"/>
        <v>0.90177342332752652</v>
      </c>
      <c r="P215" s="1">
        <f>P216</f>
        <v>0.90177560645013466</v>
      </c>
      <c r="Q215" s="1">
        <f>Q216</f>
        <v>1.0026920018729506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0.90177436748703566</v>
      </c>
      <c r="G216" s="1">
        <f>'[1]Electricity and CHPs'!C$98</f>
        <v>0.90177407445189939</v>
      </c>
      <c r="H216" s="1">
        <f>'[1]Electricity and CHPs'!D$98</f>
        <v>0.90177415863357768</v>
      </c>
      <c r="I216" s="1">
        <f>'[1]Electricity and CHPs'!E$98</f>
        <v>0.90177406605979016</v>
      </c>
      <c r="J216" s="1">
        <f>'[1]Electricity and CHPs'!F$98</f>
        <v>0.90177424125144967</v>
      </c>
      <c r="K216" s="1">
        <f>'[1]Electricity and CHPs'!G$98</f>
        <v>0.90177436518630893</v>
      </c>
      <c r="L216" s="1">
        <f>'[1]Electricity and CHPs'!H$98</f>
        <v>0.90177328848770644</v>
      </c>
      <c r="M216" s="1">
        <f>'[1]Electricity and CHPs'!I$98</f>
        <v>0.90177359535707402</v>
      </c>
      <c r="N216" s="1">
        <f>'[1]Electricity and CHPs'!J$98</f>
        <v>0.90177269593942611</v>
      </c>
      <c r="O216" s="1">
        <f>'[1]Electricity and CHPs'!K$98</f>
        <v>0.90177342332752652</v>
      </c>
      <c r="P216" s="1">
        <f>'[1]Electricity and CHPs'!L$98</f>
        <v>0.90177560645013466</v>
      </c>
      <c r="Q216" s="1">
        <f>'[1]Electricity and CHPs'!M$98</f>
        <v>1.0026920018729506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2.9000123203171824</v>
      </c>
      <c r="G217" s="1">
        <f t="shared" ref="G217:O217" si="216">+G218</f>
        <v>7.6038346043986529</v>
      </c>
      <c r="H217" s="1">
        <f t="shared" si="216"/>
        <v>7.6036006462038328</v>
      </c>
      <c r="I217" s="1">
        <f t="shared" si="216"/>
        <v>2.3005073951575108</v>
      </c>
      <c r="J217" s="1">
        <f t="shared" si="216"/>
        <v>1.6979923816314024</v>
      </c>
      <c r="K217" s="1">
        <f t="shared" si="216"/>
        <v>0</v>
      </c>
      <c r="L217" s="1">
        <f t="shared" si="216"/>
        <v>8.4635102032972913</v>
      </c>
      <c r="M217" s="1">
        <f t="shared" si="216"/>
        <v>9.2251494670899454</v>
      </c>
      <c r="N217" s="1">
        <f t="shared" si="216"/>
        <v>9.3353809380975967</v>
      </c>
      <c r="O217" s="1">
        <f t="shared" si="216"/>
        <v>9.3354257930488274</v>
      </c>
      <c r="P217" s="1">
        <f>+P218</f>
        <v>9.3353907072508786</v>
      </c>
      <c r="Q217" s="1">
        <f>+Q218</f>
        <v>9.3354059071939552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2.9000123203171824</v>
      </c>
      <c r="G218" s="1">
        <f>'[1]Electricity and CHPs'!C$99</f>
        <v>7.6038346043986529</v>
      </c>
      <c r="H218" s="1">
        <f>'[1]Electricity and CHPs'!D$99</f>
        <v>7.6036006462038328</v>
      </c>
      <c r="I218" s="1">
        <f>'[1]Electricity and CHPs'!E$99</f>
        <v>2.3005073951575108</v>
      </c>
      <c r="J218" s="1">
        <f>'[1]Electricity and CHPs'!F$99</f>
        <v>1.6979923816314024</v>
      </c>
      <c r="K218" s="1">
        <f>'[1]Electricity and CHPs'!G$99</f>
        <v>0</v>
      </c>
      <c r="L218" s="1">
        <f>'[1]Electricity and CHPs'!H$99</f>
        <v>8.4635102032972913</v>
      </c>
      <c r="M218" s="1">
        <f>'[1]Electricity and CHPs'!I$99</f>
        <v>9.2251494670899454</v>
      </c>
      <c r="N218" s="1">
        <f>'[1]Electricity and CHPs'!J$99</f>
        <v>9.3353809380975967</v>
      </c>
      <c r="O218" s="1">
        <f>'[1]Electricity and CHPs'!K$99</f>
        <v>9.3354257930488274</v>
      </c>
      <c r="P218" s="1">
        <f>'[1]Electricity and CHPs'!L$99</f>
        <v>9.3353907072508786</v>
      </c>
      <c r="Q218" s="1">
        <f>'[1]Electricity and CHPs'!M$99</f>
        <v>9.3354059071939552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0.18406592905495794</v>
      </c>
      <c r="G219" s="1">
        <f t="shared" ref="G219:O219" si="217">+G220</f>
        <v>0.18586016323482243</v>
      </c>
      <c r="H219" s="1">
        <f t="shared" si="217"/>
        <v>5.1994176214898706E-2</v>
      </c>
      <c r="I219" s="1">
        <f t="shared" si="217"/>
        <v>5.2086815891770617E-2</v>
      </c>
      <c r="J219" s="1">
        <f t="shared" si="217"/>
        <v>2.9941900641045229E-4</v>
      </c>
      <c r="K219" s="1">
        <f t="shared" si="217"/>
        <v>1.2076665642557841E-4</v>
      </c>
      <c r="L219" s="1">
        <f t="shared" si="217"/>
        <v>3.2021970459158587E-5</v>
      </c>
      <c r="M219" s="1">
        <f t="shared" si="217"/>
        <v>2.0478240858693707E-5</v>
      </c>
      <c r="N219" s="1">
        <f t="shared" si="217"/>
        <v>0</v>
      </c>
      <c r="O219" s="1">
        <f t="shared" si="217"/>
        <v>0</v>
      </c>
      <c r="P219" s="1">
        <f>+P220</f>
        <v>6.6824003455755433E-6</v>
      </c>
      <c r="Q219" s="1">
        <f>+Q220</f>
        <v>5.0565873715453758E-6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0.18406592905495794</v>
      </c>
      <c r="G220" s="1">
        <f>'[1]Electricity and CHPs'!C$100</f>
        <v>0.18586016323482243</v>
      </c>
      <c r="H220" s="1">
        <f>'[1]Electricity and CHPs'!D$100</f>
        <v>5.1994176214898706E-2</v>
      </c>
      <c r="I220" s="1">
        <f>'[1]Electricity and CHPs'!E$100</f>
        <v>5.2086815891770617E-2</v>
      </c>
      <c r="J220" s="1">
        <f>'[1]Electricity and CHPs'!F$100</f>
        <v>2.9941900641045229E-4</v>
      </c>
      <c r="K220" s="1">
        <f>'[1]Electricity and CHPs'!G$100</f>
        <v>1.2076665642557841E-4</v>
      </c>
      <c r="L220" s="1">
        <f>'[1]Electricity and CHPs'!H$100</f>
        <v>3.2021970459158587E-5</v>
      </c>
      <c r="M220" s="1">
        <f>'[1]Electricity and CHPs'!I$100</f>
        <v>2.0478240858693707E-5</v>
      </c>
      <c r="N220" s="1">
        <f>'[1]Electricity and CHPs'!J$100</f>
        <v>0</v>
      </c>
      <c r="O220" s="1">
        <f>'[1]Electricity and CHPs'!K$100</f>
        <v>0</v>
      </c>
      <c r="P220" s="1">
        <f>'[1]Electricity and CHPs'!L$100</f>
        <v>6.6824003455755433E-6</v>
      </c>
      <c r="Q220" s="1">
        <f>'[1]Electricity and CHPs'!M$100</f>
        <v>5.0565873715453758E-6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0.18406592905495794</v>
      </c>
      <c r="G221" s="1">
        <f t="shared" ref="G221:O221" si="218">G222</f>
        <v>0.18586016323482243</v>
      </c>
      <c r="H221" s="1">
        <f t="shared" si="218"/>
        <v>5.1994176214898706E-2</v>
      </c>
      <c r="I221" s="1">
        <f t="shared" si="218"/>
        <v>5.2086815891770617E-2</v>
      </c>
      <c r="J221" s="1">
        <f t="shared" si="218"/>
        <v>2.9941900641045229E-4</v>
      </c>
      <c r="K221" s="1">
        <f t="shared" si="218"/>
        <v>1.2076665642557841E-4</v>
      </c>
      <c r="L221" s="1">
        <f>L222</f>
        <v>3.2021970459158587E-5</v>
      </c>
      <c r="M221" s="1">
        <f t="shared" si="218"/>
        <v>2.0478240858693707E-5</v>
      </c>
      <c r="N221" s="1">
        <f t="shared" si="218"/>
        <v>0</v>
      </c>
      <c r="O221" s="1">
        <f t="shared" si="218"/>
        <v>0</v>
      </c>
      <c r="P221" s="1">
        <f>P222</f>
        <v>6.6824003455755433E-6</v>
      </c>
      <c r="Q221" s="1">
        <f>Q222</f>
        <v>5.0565873715453758E-6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0.18406592905495794</v>
      </c>
      <c r="G222" s="1">
        <f t="shared" ref="G222:K222" si="219">G220-G224</f>
        <v>0.18586016323482243</v>
      </c>
      <c r="H222" s="1">
        <f t="shared" si="219"/>
        <v>5.1994176214898706E-2</v>
      </c>
      <c r="I222" s="1">
        <f t="shared" si="219"/>
        <v>5.2086815891770617E-2</v>
      </c>
      <c r="J222" s="1">
        <f t="shared" si="219"/>
        <v>2.9941900641045229E-4</v>
      </c>
      <c r="K222" s="1">
        <f t="shared" si="219"/>
        <v>1.2076665642557841E-4</v>
      </c>
      <c r="L222" s="1">
        <f>L220-L224</f>
        <v>3.2021970459158587E-5</v>
      </c>
      <c r="M222" s="1">
        <f t="shared" ref="M222:O222" si="220">M220-M224</f>
        <v>2.0478240858693707E-5</v>
      </c>
      <c r="N222" s="1">
        <f t="shared" si="220"/>
        <v>0</v>
      </c>
      <c r="O222" s="1">
        <f t="shared" si="220"/>
        <v>0</v>
      </c>
      <c r="P222" s="1">
        <f>P220-P224</f>
        <v>6.6824003455755433E-6</v>
      </c>
      <c r="Q222" s="1">
        <f>Q220-Q224</f>
        <v>5.0565873715453758E-6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1.2853965201401321</v>
      </c>
      <c r="G225" s="1">
        <f t="shared" ref="G225:O225" si="222">+G226</f>
        <v>1.1600705099461781</v>
      </c>
      <c r="H225" s="1">
        <f t="shared" si="222"/>
        <v>2.4769606050171391</v>
      </c>
      <c r="I225" s="1">
        <f t="shared" si="222"/>
        <v>3.4247468181447269</v>
      </c>
      <c r="J225" s="1">
        <f t="shared" si="222"/>
        <v>3.8320285168081623</v>
      </c>
      <c r="K225" s="1">
        <f t="shared" si="222"/>
        <v>2.9651518167610553</v>
      </c>
      <c r="L225" s="1">
        <f t="shared" si="222"/>
        <v>2.294376757513426</v>
      </c>
      <c r="M225" s="1">
        <f t="shared" si="222"/>
        <v>1.7753468062377811</v>
      </c>
      <c r="N225" s="1">
        <f t="shared" si="222"/>
        <v>1.3737280310992142</v>
      </c>
      <c r="O225" s="1">
        <f t="shared" si="222"/>
        <v>1.0629657377204187</v>
      </c>
      <c r="P225" s="1">
        <f>+P226</f>
        <v>0.8225024754458361</v>
      </c>
      <c r="Q225" s="1">
        <f>+Q226</f>
        <v>1.1908593381423891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1.2853965201401321</v>
      </c>
      <c r="G226" s="1">
        <f>'[1]Electricity and CHPs'!C$101</f>
        <v>1.1600705099461781</v>
      </c>
      <c r="H226" s="1">
        <f>'[1]Electricity and CHPs'!D$101</f>
        <v>2.4769606050171391</v>
      </c>
      <c r="I226" s="1">
        <f>'[1]Electricity and CHPs'!E$101</f>
        <v>3.4247468181447269</v>
      </c>
      <c r="J226" s="1">
        <f>'[1]Electricity and CHPs'!F$101</f>
        <v>3.8320285168081623</v>
      </c>
      <c r="K226" s="1">
        <f>'[1]Electricity and CHPs'!G$101</f>
        <v>2.9651518167610553</v>
      </c>
      <c r="L226" s="1">
        <f>'[1]Electricity and CHPs'!H$101</f>
        <v>2.294376757513426</v>
      </c>
      <c r="M226" s="1">
        <f>'[1]Electricity and CHPs'!I$101</f>
        <v>1.7753468062377811</v>
      </c>
      <c r="N226" s="1">
        <f>'[1]Electricity and CHPs'!J$101</f>
        <v>1.3737280310992142</v>
      </c>
      <c r="O226" s="1">
        <f>'[1]Electricity and CHPs'!K$101</f>
        <v>1.0629657377204187</v>
      </c>
      <c r="P226" s="1">
        <f>'[1]Electricity and CHPs'!L$101</f>
        <v>0.8225024754458361</v>
      </c>
      <c r="Q226" s="1">
        <f>'[1]Electricity and CHPs'!M$101</f>
        <v>1.1908593381423891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1.1022891747118553E-5</v>
      </c>
      <c r="J227" s="1">
        <f t="shared" si="223"/>
        <v>2.2360623148121065E-5</v>
      </c>
      <c r="K227" s="1">
        <f t="shared" si="223"/>
        <v>2.25649914274331E-5</v>
      </c>
      <c r="L227" s="1">
        <f t="shared" si="223"/>
        <v>2.2374504765267788E-5</v>
      </c>
      <c r="M227" s="1">
        <f t="shared" si="223"/>
        <v>2.4050034647626187E-5</v>
      </c>
      <c r="N227" s="1">
        <f t="shared" si="223"/>
        <v>2.3922763197003116E-5</v>
      </c>
      <c r="O227" s="1">
        <f t="shared" si="223"/>
        <v>2.7405685304897946E-5</v>
      </c>
      <c r="P227" s="1">
        <f>+P228</f>
        <v>2.9769255429092966E-5</v>
      </c>
      <c r="Q227" s="1">
        <f>+Q228</f>
        <v>5.7401040623869897E-5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1.1022891747118553E-5</v>
      </c>
      <c r="J228" s="1">
        <f>'[1]Electricity and CHPs'!F$102</f>
        <v>2.2360623148121065E-5</v>
      </c>
      <c r="K228" s="1">
        <f>'[1]Electricity and CHPs'!G$102</f>
        <v>2.25649914274331E-5</v>
      </c>
      <c r="L228" s="1">
        <f>'[1]Electricity and CHPs'!H$102</f>
        <v>2.2374504765267788E-5</v>
      </c>
      <c r="M228" s="1">
        <f>'[1]Electricity and CHPs'!I$102</f>
        <v>2.4050034647626187E-5</v>
      </c>
      <c r="N228" s="1">
        <f>'[1]Electricity and CHPs'!J$102</f>
        <v>2.3922763197003116E-5</v>
      </c>
      <c r="O228" s="1">
        <f>'[1]Electricity and CHPs'!K$102</f>
        <v>2.7405685304897946E-5</v>
      </c>
      <c r="P228" s="1">
        <f>'[1]Electricity and CHPs'!L$102</f>
        <v>2.9769255429092966E-5</v>
      </c>
      <c r="Q228" s="1">
        <f>'[1]Electricity and CHPs'!M$102</f>
        <v>5.7401040623869897E-5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8.4207228312910179E-5</v>
      </c>
      <c r="L229" s="1">
        <f t="shared" si="224"/>
        <v>8.4244492191901414E-5</v>
      </c>
      <c r="M229" s="1">
        <f t="shared" si="224"/>
        <v>8.457695687323562E-5</v>
      </c>
      <c r="N229" s="1">
        <f t="shared" si="224"/>
        <v>8.4856978686702252E-5</v>
      </c>
      <c r="O229" s="1">
        <f t="shared" si="224"/>
        <v>9.3974071473361645E-5</v>
      </c>
      <c r="P229" s="1">
        <f>+P230</f>
        <v>9.9455289410022967E-5</v>
      </c>
      <c r="Q229" s="1">
        <f>+Q230</f>
        <v>1.7186961955781855E-4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8.4207228312910179E-5</v>
      </c>
      <c r="L230" s="1">
        <f>'[1]Electricity and CHPs'!H$90</f>
        <v>8.4244492191901414E-5</v>
      </c>
      <c r="M230" s="1">
        <f>'[1]Electricity and CHPs'!I$90</f>
        <v>8.457695687323562E-5</v>
      </c>
      <c r="N230" s="1">
        <f>'[1]Electricity and CHPs'!J$90</f>
        <v>8.4856978686702252E-5</v>
      </c>
      <c r="O230" s="1">
        <f>'[1]Electricity and CHPs'!K$90</f>
        <v>9.3974071473361645E-5</v>
      </c>
      <c r="P230" s="1">
        <f>'[1]Electricity and CHPs'!L$90</f>
        <v>9.9455289410022967E-5</v>
      </c>
      <c r="Q230" s="1">
        <f>'[1]Electricity and CHPs'!M$90</f>
        <v>1.7186961955781855E-4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3.3858395958637835</v>
      </c>
      <c r="H231" s="1">
        <f t="shared" si="225"/>
        <v>3.4884340125476747</v>
      </c>
      <c r="I231" s="1">
        <f t="shared" si="225"/>
        <v>3.666379310974345</v>
      </c>
      <c r="J231" s="1">
        <f t="shared" si="225"/>
        <v>3.8534019054243673</v>
      </c>
      <c r="K231" s="1">
        <f t="shared" si="225"/>
        <v>4.0499640751669643</v>
      </c>
      <c r="L231" s="1">
        <f t="shared" si="225"/>
        <v>4.2565525327366203</v>
      </c>
      <c r="M231" s="1">
        <f t="shared" si="225"/>
        <v>4.4737912263678883</v>
      </c>
      <c r="N231" s="1">
        <f t="shared" si="225"/>
        <v>4.7020400187988072</v>
      </c>
      <c r="O231" s="1">
        <f t="shared" si="225"/>
        <v>12.453100992587357</v>
      </c>
      <c r="P231" s="1">
        <f>+P232</f>
        <v>13.15839048456607</v>
      </c>
      <c r="Q231" s="1">
        <f>+Q232</f>
        <v>15.867490857743588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3.3858395958637835</v>
      </c>
      <c r="H232" s="1">
        <f>'[1]Electricity and CHPs'!D$123</f>
        <v>3.4884340125476747</v>
      </c>
      <c r="I232" s="1">
        <f>'[1]Electricity and CHPs'!E$123</f>
        <v>3.666379310974345</v>
      </c>
      <c r="J232" s="1">
        <f>'[1]Electricity and CHPs'!F$123</f>
        <v>3.8534019054243673</v>
      </c>
      <c r="K232" s="1">
        <f>'[1]Electricity and CHPs'!G$123</f>
        <v>4.0499640751669643</v>
      </c>
      <c r="L232" s="1">
        <f>'[1]Electricity and CHPs'!H$123</f>
        <v>4.2565525327366203</v>
      </c>
      <c r="M232" s="1">
        <f>'[1]Electricity and CHPs'!I$123</f>
        <v>4.4737912263678883</v>
      </c>
      <c r="N232" s="1">
        <f>'[1]Electricity and CHPs'!J$123</f>
        <v>4.7020400187988072</v>
      </c>
      <c r="O232" s="1">
        <f>'[1]Electricity and CHPs'!K$123</f>
        <v>12.453100992587357</v>
      </c>
      <c r="P232" s="1">
        <f>'[1]Electricity and CHPs'!L$123</f>
        <v>13.15839048456607</v>
      </c>
      <c r="Q232" s="1">
        <f>'[1]Electricity and CHPs'!M$123</f>
        <v>15.867490857743588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6.4996554468359635</v>
      </c>
      <c r="G233" s="1">
        <f t="shared" ref="G233:K233" si="226">SUM(G234,G240,G273,G282,G288)</f>
        <v>8.3228286458163101</v>
      </c>
      <c r="H233" s="1">
        <f t="shared" si="226"/>
        <v>9.0919668167477568</v>
      </c>
      <c r="I233" s="1">
        <f t="shared" si="226"/>
        <v>9.8467055345770031</v>
      </c>
      <c r="J233" s="1">
        <f t="shared" si="226"/>
        <v>9.5568502188345832</v>
      </c>
      <c r="K233" s="1">
        <f t="shared" si="226"/>
        <v>9.9355015371388617</v>
      </c>
      <c r="L233" s="1">
        <f t="shared" ref="L233:O233" si="227">SUM(L234,L240,L273,L282,L288)</f>
        <v>13.468183504698848</v>
      </c>
      <c r="M233" s="1">
        <f t="shared" si="227"/>
        <v>14.856609725498267</v>
      </c>
      <c r="N233" s="1">
        <f t="shared" si="227"/>
        <v>14.328298253140179</v>
      </c>
      <c r="O233" s="1">
        <f t="shared" si="227"/>
        <v>14.29299493506355</v>
      </c>
      <c r="P233" s="1">
        <f>SUM(P234,P240,P273,P282,P288)</f>
        <v>15.17262150624417</v>
      </c>
      <c r="Q233" s="1">
        <f>SUM(Q234,Q240,Q273,Q282,Q288)</f>
        <v>15.178555587669448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0.92932839449884153</v>
      </c>
      <c r="G234" s="1">
        <f t="shared" ref="G234:O234" si="228">+G235</f>
        <v>2.0726249328157191</v>
      </c>
      <c r="H234" s="1">
        <f t="shared" si="228"/>
        <v>7.2885590321380964E-2</v>
      </c>
      <c r="I234" s="1">
        <f t="shared" si="228"/>
        <v>1.3139188313447472</v>
      </c>
      <c r="J234" s="1">
        <f t="shared" si="228"/>
        <v>0.84922305794713027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4.5758455642218722E-4</v>
      </c>
      <c r="O234" s="1">
        <f t="shared" si="228"/>
        <v>5.5593949495174211E-4</v>
      </c>
      <c r="P234" s="1">
        <f>+P235</f>
        <v>5.0838189091351694E-3</v>
      </c>
      <c r="Q234" s="1">
        <f>+Q235</f>
        <v>5.0451123224842919E-3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0.92932839449884153</v>
      </c>
      <c r="G235" s="1">
        <f>'[1]Electricity and CHPs'!C$104</f>
        <v>2.0726249328157191</v>
      </c>
      <c r="H235" s="1">
        <f>'[1]Electricity and CHPs'!D$104</f>
        <v>7.2885590321380964E-2</v>
      </c>
      <c r="I235" s="1">
        <f>'[1]Electricity and CHPs'!E$104</f>
        <v>1.3139188313447472</v>
      </c>
      <c r="J235" s="1">
        <f>'[1]Electricity and CHPs'!F$104</f>
        <v>0.84922305794713027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4.5758455642218722E-4</v>
      </c>
      <c r="O235" s="1">
        <f>'[1]Electricity and CHPs'!K$104</f>
        <v>5.5593949495174211E-4</v>
      </c>
      <c r="P235" s="1">
        <f>'[1]Electricity and CHPs'!L$104</f>
        <v>5.0838189091351694E-3</v>
      </c>
      <c r="Q235" s="1">
        <f>'[1]Electricity and CHPs'!M$104</f>
        <v>5.0451123224842919E-3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0.92932839449884153</v>
      </c>
      <c r="G236" s="1">
        <f t="shared" ref="G236:O236" si="229">G237</f>
        <v>2.0726249328157191</v>
      </c>
      <c r="H236" s="1">
        <f t="shared" si="229"/>
        <v>7.2885590321380964E-2</v>
      </c>
      <c r="I236" s="1">
        <f t="shared" si="229"/>
        <v>1.3139188313447472</v>
      </c>
      <c r="J236" s="1">
        <f t="shared" si="229"/>
        <v>0.84922305794713027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4.5758455642218722E-4</v>
      </c>
      <c r="O236" s="1">
        <f t="shared" si="229"/>
        <v>5.5593949495174211E-4</v>
      </c>
      <c r="P236" s="1">
        <f>P237</f>
        <v>5.0838189091351694E-3</v>
      </c>
      <c r="Q236" s="1">
        <f>Q237</f>
        <v>5.0451123224842919E-3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0.92932839449884153</v>
      </c>
      <c r="G237" s="1">
        <f t="shared" ref="G237:K237" si="230">G235-G239</f>
        <v>2.0726249328157191</v>
      </c>
      <c r="H237" s="1">
        <f t="shared" si="230"/>
        <v>7.2885590321380964E-2</v>
      </c>
      <c r="I237" s="1">
        <f t="shared" si="230"/>
        <v>1.3139188313447472</v>
      </c>
      <c r="J237" s="1">
        <f t="shared" si="230"/>
        <v>0.84922305794713027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4.5758455642218722E-4</v>
      </c>
      <c r="O237" s="1">
        <f t="shared" si="231"/>
        <v>5.5593949495174211E-4</v>
      </c>
      <c r="P237" s="1">
        <f>P235-P239</f>
        <v>5.0838189091351694E-3</v>
      </c>
      <c r="Q237" s="1">
        <f>Q235-Q239</f>
        <v>5.0451123224842919E-3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2.9759683849949559</v>
      </c>
      <c r="G240" s="1">
        <f t="shared" ref="G240:K240" si="235">SUM(G241:G250)</f>
        <v>2.5397636726840456</v>
      </c>
      <c r="H240" s="1">
        <f t="shared" si="235"/>
        <v>3.0804035463333661</v>
      </c>
      <c r="I240" s="1">
        <f t="shared" si="235"/>
        <v>3.2925060532924686</v>
      </c>
      <c r="J240" s="1">
        <f t="shared" si="235"/>
        <v>3.1924223479102039</v>
      </c>
      <c r="K240" s="1">
        <f t="shared" si="235"/>
        <v>2.3442572253305336</v>
      </c>
      <c r="L240" s="1">
        <f t="shared" ref="L240:O240" si="236">SUM(L241:L250)</f>
        <v>1.9064827137458531</v>
      </c>
      <c r="M240" s="1">
        <f t="shared" si="236"/>
        <v>1.565070284842309</v>
      </c>
      <c r="N240" s="1">
        <f t="shared" si="236"/>
        <v>2.2211896473520962</v>
      </c>
      <c r="O240" s="1">
        <f t="shared" si="236"/>
        <v>2.3382104199335099</v>
      </c>
      <c r="P240" s="1">
        <f>SUM(P241:P250)</f>
        <v>2.491921692159643</v>
      </c>
      <c r="Q240" s="1">
        <f>SUM(Q241:Q250)</f>
        <v>2.5854570662948007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0.76679571405604374</v>
      </c>
      <c r="G241" s="1">
        <f>'[1]Electricity and CHPs_IN'!C$39*0.75-G88-G242</f>
        <v>8.7905619188521134E-2</v>
      </c>
      <c r="H241" s="1">
        <f>'[1]Electricity and CHPs_IN'!D$39*0.75-H88-H242</f>
        <v>5.558220667986459E-2</v>
      </c>
      <c r="I241" s="1">
        <f>'[1]Electricity and CHPs_IN'!E$39*0.75-I88-I242</f>
        <v>0.45538033400427042</v>
      </c>
      <c r="J241" s="1">
        <f>'[1]Electricity and CHPs'!F$103-J242</f>
        <v>0.58132822671888063</v>
      </c>
      <c r="K241" s="1">
        <f>'[1]Electricity and CHPs'!G$103-K242</f>
        <v>0.42614395408071054</v>
      </c>
      <c r="L241" s="1">
        <f>'[1]Electricity and CHPs'!H$103-L242</f>
        <v>0.44941606672881107</v>
      </c>
      <c r="M241" s="1">
        <f>'[1]Electricity and CHPs'!I$103-M242</f>
        <v>5.7474228367967638E-2</v>
      </c>
      <c r="N241" s="1">
        <f>'[1]Electricity and CHPs'!J$103-N242</f>
        <v>0.46900860614279155</v>
      </c>
      <c r="O241" s="1">
        <f>'[1]Electricity and CHPs'!K$103-O242</f>
        <v>0.44940258694475882</v>
      </c>
      <c r="P241" s="1">
        <f>'[1]Electricity and CHPs'!L$103-P242</f>
        <v>0.46899467739265882</v>
      </c>
      <c r="Q241" s="1">
        <f>'[1]Electricity and CHPs'!M$103-Q242</f>
        <v>0.46896346945546047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3.8558270940964679E-4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7.9934315555575349E-4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3.3241919292063306E-2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0.27117993336362217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0.25985113829683876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0.27117640876626087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0.27115505588124772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1.2099717800372639E-4</v>
      </c>
      <c r="K243" s="1">
        <f>'[1]Electricity and CHPs'!G$107</f>
        <v>5.4506206388674455E-4</v>
      </c>
      <c r="L243" s="1">
        <f>'[1]Electricity and CHPs'!H$107</f>
        <v>5.3639342737419585E-4</v>
      </c>
      <c r="M243" s="1">
        <f>'[1]Electricity and CHPs'!I$107</f>
        <v>1.4914825297192478E-4</v>
      </c>
      <c r="N243" s="1">
        <f>'[1]Electricity and CHPs'!J$107</f>
        <v>1.1380853614510237E-4</v>
      </c>
      <c r="O243" s="1">
        <f>'[1]Electricity and CHPs'!K$107</f>
        <v>2.2071015708640266E-4</v>
      </c>
      <c r="P243" s="1">
        <f>'[1]Electricity and CHPs'!L$107</f>
        <v>1.2020264183543137E-4</v>
      </c>
      <c r="Q243" s="1">
        <f>'[1]Electricity and CHPs'!M$107</f>
        <v>1.4082594336783824E-4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3.1776168171784108E-2</v>
      </c>
      <c r="G244" s="1">
        <f>'[1]Electricity and CHPs'!C$109</f>
        <v>4.4221260374514265E-2</v>
      </c>
      <c r="H244" s="1">
        <f>'[1]Electricity and CHPs'!D$109</f>
        <v>1.086934887727529E-2</v>
      </c>
      <c r="I244" s="1">
        <f>'[1]Electricity and CHPs'!E$109</f>
        <v>7.6491316942713279E-3</v>
      </c>
      <c r="J244" s="1">
        <f>'[1]Electricity and CHPs'!F$109</f>
        <v>1.1728091890584201E-2</v>
      </c>
      <c r="K244" s="1">
        <f>'[1]Electricity and CHPs'!G$109</f>
        <v>4.8049165589711213E-3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2.5125619696398501E-3</v>
      </c>
      <c r="O244" s="1">
        <f>'[1]Electricity and CHPs'!K$109</f>
        <v>5.6528699309709102E-3</v>
      </c>
      <c r="P244" s="1">
        <f>'[1]Electricity and CHPs'!L$109</f>
        <v>1.4384735450155206E-2</v>
      </c>
      <c r="Q244" s="1">
        <f>'[1]Electricity and CHPs'!M$109</f>
        <v>1.6220424096545866E-2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6.0509190707211176E-2</v>
      </c>
      <c r="G246" s="1">
        <f>'[1]Electricity and CHPs'!C$112</f>
        <v>7.8140584231992979E-2</v>
      </c>
      <c r="H246" s="1">
        <f>'[1]Electricity and CHPs'!D$112</f>
        <v>0.30024260634733646</v>
      </c>
      <c r="I246" s="1">
        <f>'[1]Electricity and CHPs'!E$112</f>
        <v>0.29618962942570065</v>
      </c>
      <c r="J246" s="1">
        <f>'[1]Electricity and CHPs'!F$112</f>
        <v>0.29453339997130745</v>
      </c>
      <c r="K246" s="1">
        <f>'[1]Electricity and CHPs'!G$112</f>
        <v>0.13312670224901918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2.9833695959029438E-3</v>
      </c>
      <c r="O246" s="1">
        <f>'[1]Electricity and CHPs'!K$112</f>
        <v>0.14497887810885215</v>
      </c>
      <c r="P246" s="1">
        <f>'[1]Electricity and CHPs'!L$112</f>
        <v>0.18639534288880566</v>
      </c>
      <c r="Q246" s="1">
        <f>'[1]Electricity and CHPs'!M$112</f>
        <v>0.27700269143002648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1.4243087502978318</v>
      </c>
      <c r="G248" s="1">
        <f>'[1]Electricity and CHPs'!C$115</f>
        <v>1.5792965534632564</v>
      </c>
      <c r="H248" s="1">
        <f>'[1]Electricity and CHPs'!D$115</f>
        <v>2.0078140625643552</v>
      </c>
      <c r="I248" s="1">
        <f>'[1]Electricity and CHPs'!E$115</f>
        <v>1.8537123688676784</v>
      </c>
      <c r="J248" s="1">
        <f>'[1]Electricity and CHPs'!F$115</f>
        <v>1.6858314230303613</v>
      </c>
      <c r="K248" s="1">
        <f>'[1]Electricity and CHPs'!G$115</f>
        <v>1.4557284634783898</v>
      </c>
      <c r="L248" s="1">
        <f>'[1]Electricity and CHPs'!H$115</f>
        <v>1.4557309104341121</v>
      </c>
      <c r="M248" s="1">
        <f>'[1]Electricity and CHPs'!I$115</f>
        <v>1.4742049889293061</v>
      </c>
      <c r="N248" s="1">
        <f>'[1]Electricity and CHPs'!J$115</f>
        <v>1.4742270364136989</v>
      </c>
      <c r="O248" s="1">
        <f>'[1]Electricity and CHPs'!K$115</f>
        <v>1.4759475866472627</v>
      </c>
      <c r="P248" s="1">
        <f>'[1]Electricity and CHPs'!L$115</f>
        <v>1.5487417990113634</v>
      </c>
      <c r="Q248" s="1">
        <f>'[1]Electricity and CHPs'!M$115</f>
        <v>1.5487448758905049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0.6925785617620851</v>
      </c>
      <c r="G249" s="1">
        <f>'[1]Electricity and CHPs'!C$116</f>
        <v>0.75019965542576073</v>
      </c>
      <c r="H249" s="1">
        <f>'[1]Electricity and CHPs'!D$116</f>
        <v>0.70589532186453452</v>
      </c>
      <c r="I249" s="1">
        <f>'[1]Electricity and CHPs'!E$116</f>
        <v>0.67957458930054782</v>
      </c>
      <c r="J249" s="1">
        <f>'[1]Electricity and CHPs'!F$116</f>
        <v>0.61888020912106656</v>
      </c>
      <c r="K249" s="1">
        <f>'[1]Electricity and CHPs'!G$116</f>
        <v>0.32352254419014703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1.0883488763502112E-3</v>
      </c>
      <c r="O249" s="1">
        <f>'[1]Electricity and CHPs'!K$116</f>
        <v>1.9577188294511664E-3</v>
      </c>
      <c r="P249" s="1">
        <f>'[1]Electricity and CHPs'!L$116</f>
        <v>1.9406621850708281E-3</v>
      </c>
      <c r="Q249" s="1">
        <f>'[1]Electricity and CHPs'!M$116</f>
        <v>2.8762276606936247E-3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7.5982453945547336E-5</v>
      </c>
      <c r="O250" s="1">
        <f>'[1]Electricity and CHPs'!K$118</f>
        <v>1.9893101828914633E-4</v>
      </c>
      <c r="P250" s="1">
        <f>'[1]Electricity and CHPs'!L$118</f>
        <v>1.6786382349290752E-4</v>
      </c>
      <c r="Q250" s="1">
        <f>'[1]Electricity and CHPs'!M$118</f>
        <v>3.534959369536786E-4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1.5117858174577767</v>
      </c>
      <c r="G251" s="1">
        <f t="shared" ref="G251:K251" si="237">SUM(G252:G261)</f>
        <v>0.9235835620427697</v>
      </c>
      <c r="H251" s="1">
        <f t="shared" si="237"/>
        <v>1.0314525783501478</v>
      </c>
      <c r="I251" s="1">
        <f t="shared" si="237"/>
        <v>1.3798172649370017</v>
      </c>
      <c r="J251" s="1">
        <f t="shared" si="237"/>
        <v>1.3911727167495651</v>
      </c>
      <c r="K251" s="1">
        <f t="shared" si="237"/>
        <v>0.75055773581160712</v>
      </c>
      <c r="L251" s="1">
        <f t="shared" ref="L251:O251" si="238">SUM(L252:L261)</f>
        <v>0.21947128806609065</v>
      </c>
      <c r="M251" s="1">
        <f t="shared" si="238"/>
        <v>1.1221769583054467E-2</v>
      </c>
      <c r="N251" s="1">
        <f t="shared" si="238"/>
        <v>1.8352573352517835E-2</v>
      </c>
      <c r="O251" s="1">
        <f t="shared" si="238"/>
        <v>3.3527107070341497E-2</v>
      </c>
      <c r="P251" s="1">
        <f>SUM(P252:P261)</f>
        <v>4.799453340022819E-2</v>
      </c>
      <c r="Q251" s="1">
        <f>SUM(Q252:Q261)</f>
        <v>6.4335927841588231E-2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0.74709095956060723</v>
      </c>
      <c r="G252" s="1">
        <f t="shared" si="239"/>
        <v>8.4529895161404606E-2</v>
      </c>
      <c r="H252" s="1">
        <f t="shared" si="239"/>
        <v>5.3450468476421882E-2</v>
      </c>
      <c r="I252" s="1">
        <f t="shared" si="239"/>
        <v>0.43671420980908254</v>
      </c>
      <c r="J252" s="1">
        <f t="shared" si="239"/>
        <v>0.53679333595628287</v>
      </c>
      <c r="K252" s="1">
        <f t="shared" si="239"/>
        <v>0.35997218664920105</v>
      </c>
      <c r="L252" s="1">
        <f t="shared" ref="L252:O252" si="240">L241-L263</f>
        <v>0.21882091722737457</v>
      </c>
      <c r="M252" s="1">
        <f t="shared" si="240"/>
        <v>7.0980074540965762E-3</v>
      </c>
      <c r="N252" s="1">
        <f t="shared" si="240"/>
        <v>1.1523354343511594E-2</v>
      </c>
      <c r="O252" s="1">
        <f t="shared" si="240"/>
        <v>1.7473985968711581E-2</v>
      </c>
      <c r="P252" s="1">
        <f t="shared" ref="P252:Q261" si="241">P241-P263</f>
        <v>2.386520415900395E-2</v>
      </c>
      <c r="Q252" s="1">
        <f t="shared" si="241"/>
        <v>2.9102773373834101E-2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3.2570930482807189E-4</v>
      </c>
      <c r="L253" s="1">
        <f t="shared" ref="L253:O253" si="242">L242-L264</f>
        <v>3.8920059923821284E-4</v>
      </c>
      <c r="M253" s="1">
        <f t="shared" si="242"/>
        <v>4.1053424747681498E-3</v>
      </c>
      <c r="N253" s="1">
        <f t="shared" si="242"/>
        <v>6.6627827764155767E-3</v>
      </c>
      <c r="O253" s="1">
        <f t="shared" si="242"/>
        <v>1.0103713855814628E-2</v>
      </c>
      <c r="P253" s="1">
        <f t="shared" si="241"/>
        <v>1.379904862522352E-2</v>
      </c>
      <c r="Q253" s="1">
        <f t="shared" si="241"/>
        <v>1.6827247012745739E-2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0</v>
      </c>
      <c r="J254" s="1">
        <f t="shared" si="239"/>
        <v>1.1172772254412702E-4</v>
      </c>
      <c r="K254" s="1">
        <f t="shared" si="239"/>
        <v>4.6042465490353252E-4</v>
      </c>
      <c r="L254" s="1">
        <f t="shared" ref="L254:O254" si="243">L243-L265</f>
        <v>2.6117023947784925E-4</v>
      </c>
      <c r="M254" s="1">
        <f t="shared" si="243"/>
        <v>1.8419654189741645E-5</v>
      </c>
      <c r="N254" s="1">
        <f t="shared" si="243"/>
        <v>2.7962303295498174E-6</v>
      </c>
      <c r="O254" s="1">
        <f t="shared" si="243"/>
        <v>8.5818068255891049E-6</v>
      </c>
      <c r="P254" s="1">
        <f t="shared" si="241"/>
        <v>6.1166165121580773E-6</v>
      </c>
      <c r="Q254" s="1">
        <f t="shared" si="241"/>
        <v>8.7393278622522523E-6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3.0959599193693881E-2</v>
      </c>
      <c r="G255" s="1">
        <f t="shared" ref="G255:K255" si="244">G244-G266</f>
        <v>4.25230893982598E-2</v>
      </c>
      <c r="H255" s="1">
        <f t="shared" si="244"/>
        <v>1.0452477946229137E-2</v>
      </c>
      <c r="I255" s="1">
        <f t="shared" si="244"/>
        <v>7.3355923700428967E-3</v>
      </c>
      <c r="J255" s="1">
        <f t="shared" si="244"/>
        <v>1.0829616180658879E-2</v>
      </c>
      <c r="K255" s="1">
        <f t="shared" si="244"/>
        <v>4.0588076020719533E-3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6.1732645215846135E-5</v>
      </c>
      <c r="O255" s="1">
        <f t="shared" si="245"/>
        <v>2.19798845681499E-4</v>
      </c>
      <c r="P255" s="1">
        <f t="shared" si="241"/>
        <v>7.3197983866199988E-4</v>
      </c>
      <c r="Q255" s="1">
        <f t="shared" si="241"/>
        <v>1.0066014887201904E-3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5.8954254071876773E-2</v>
      </c>
      <c r="G257" s="1">
        <f t="shared" si="248"/>
        <v>7.5139854015655372E-2</v>
      </c>
      <c r="H257" s="1">
        <f t="shared" si="248"/>
        <v>0.28872743499154196</v>
      </c>
      <c r="I257" s="1">
        <f t="shared" si="248"/>
        <v>0.28404876168209064</v>
      </c>
      <c r="J257" s="1">
        <f t="shared" si="248"/>
        <v>0.27196953296678672</v>
      </c>
      <c r="K257" s="1">
        <f t="shared" si="248"/>
        <v>0.11245474598684618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7.330020076600028E-5</v>
      </c>
      <c r="O257" s="1">
        <f t="shared" si="249"/>
        <v>5.6371702242671573E-3</v>
      </c>
      <c r="P257" s="1">
        <f t="shared" si="241"/>
        <v>9.4848899715860857E-3</v>
      </c>
      <c r="Q257" s="1">
        <f t="shared" si="241"/>
        <v>1.7190137564426666E-2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0.67478100463159885</v>
      </c>
      <c r="G260" s="1">
        <f t="shared" si="254"/>
        <v>0.72139072346744992</v>
      </c>
      <c r="H260" s="1">
        <f t="shared" si="254"/>
        <v>0.6788221969359548</v>
      </c>
      <c r="I260" s="1">
        <f t="shared" si="254"/>
        <v>0.65171870107578567</v>
      </c>
      <c r="J260" s="1">
        <f t="shared" si="254"/>
        <v>0.57146850392329251</v>
      </c>
      <c r="K260" s="1">
        <f t="shared" si="254"/>
        <v>0.27328586161375634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2.6740297698775927E-5</v>
      </c>
      <c r="O260" s="1">
        <f t="shared" si="255"/>
        <v>7.6121393935627783E-5</v>
      </c>
      <c r="P260" s="1">
        <f t="shared" si="241"/>
        <v>9.8752291833789684E-5</v>
      </c>
      <c r="Q260" s="1">
        <f t="shared" si="241"/>
        <v>1.7849194496517059E-4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1.8668585804958962E-6</v>
      </c>
      <c r="O261" s="1">
        <f t="shared" si="257"/>
        <v>7.7349751054133159E-6</v>
      </c>
      <c r="P261" s="1">
        <f t="shared" si="241"/>
        <v>8.5418974066845928E-6</v>
      </c>
      <c r="Q261" s="1">
        <f t="shared" si="241"/>
        <v>2.1937129034122177E-5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1.4641825675371791</v>
      </c>
      <c r="G262" s="1">
        <f t="shared" ref="G262:K262" si="258">SUM(G263:G272)</f>
        <v>1.6161801106412756</v>
      </c>
      <c r="H262" s="1">
        <f t="shared" si="258"/>
        <v>2.0489509679832181</v>
      </c>
      <c r="I262" s="1">
        <f t="shared" si="258"/>
        <v>1.9126887883554669</v>
      </c>
      <c r="J262" s="1">
        <f t="shared" si="258"/>
        <v>1.8012496311606387</v>
      </c>
      <c r="K262" s="1">
        <f t="shared" si="258"/>
        <v>1.5936994895189269</v>
      </c>
      <c r="L262" s="1">
        <f t="shared" ref="L262:O262" si="259">SUM(L263:L272)</f>
        <v>1.6870114256797626</v>
      </c>
      <c r="M262" s="1">
        <f t="shared" si="259"/>
        <v>1.5538485152592545</v>
      </c>
      <c r="N262" s="1">
        <f t="shared" si="259"/>
        <v>2.2028370739995786</v>
      </c>
      <c r="O262" s="1">
        <f t="shared" si="259"/>
        <v>2.3046833128631685</v>
      </c>
      <c r="P262" s="1">
        <f>SUM(P263:P272)</f>
        <v>2.4439271587594149</v>
      </c>
      <c r="Q262" s="1">
        <f>SUM(Q263:Q272)</f>
        <v>2.5211211384532124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1.9704754495436513E-2</v>
      </c>
      <c r="G263" s="1">
        <f t="shared" si="260"/>
        <v>3.3757240271165318E-3</v>
      </c>
      <c r="H263" s="1">
        <f t="shared" si="260"/>
        <v>2.1317382034427056E-3</v>
      </c>
      <c r="I263" s="1">
        <f t="shared" si="260"/>
        <v>1.8666124195187851E-2</v>
      </c>
      <c r="J263" s="1">
        <f t="shared" si="260"/>
        <v>4.4534890762597722E-2</v>
      </c>
      <c r="K263" s="1">
        <f t="shared" si="260"/>
        <v>6.6171767431509473E-2</v>
      </c>
      <c r="L263" s="1">
        <f t="shared" ref="L263:O263" si="261">L241*IFERROR(L120/L88,0)</f>
        <v>0.2305951495014365</v>
      </c>
      <c r="M263" s="1">
        <f t="shared" si="261"/>
        <v>5.0376220913871061E-2</v>
      </c>
      <c r="N263" s="1">
        <f t="shared" si="261"/>
        <v>0.45748525179927996</v>
      </c>
      <c r="O263" s="1">
        <f t="shared" si="261"/>
        <v>0.43192860097604724</v>
      </c>
      <c r="P263" s="1">
        <f t="shared" ref="P263:Q272" si="262">P241*IFERROR(P120/P88,0)</f>
        <v>0.44512947323365487</v>
      </c>
      <c r="Q263" s="1">
        <f t="shared" si="262"/>
        <v>0.43986069608162637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5.9873404581574874E-5</v>
      </c>
      <c r="L264" s="1">
        <f t="shared" ref="L264:O264" si="263">L242*IFERROR(L121/L89,0)</f>
        <v>4.1014255631754065E-4</v>
      </c>
      <c r="M264" s="1">
        <f t="shared" si="263"/>
        <v>2.9136576817295156E-2</v>
      </c>
      <c r="N264" s="1">
        <f t="shared" si="263"/>
        <v>0.2645171505872066</v>
      </c>
      <c r="O264" s="1">
        <f t="shared" si="263"/>
        <v>0.24974742444102413</v>
      </c>
      <c r="P264" s="1">
        <f t="shared" si="262"/>
        <v>0.25737736014103735</v>
      </c>
      <c r="Q264" s="1">
        <f t="shared" si="262"/>
        <v>0.25432780886850198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0</v>
      </c>
      <c r="J265" s="1">
        <f t="shared" si="260"/>
        <v>9.2694554595993675E-6</v>
      </c>
      <c r="K265" s="1">
        <f t="shared" si="260"/>
        <v>8.4637408983212026E-5</v>
      </c>
      <c r="L265" s="1">
        <f t="shared" ref="L265:O265" si="264">L243*IFERROR(L122/L90,0)</f>
        <v>2.752231878963466E-4</v>
      </c>
      <c r="M265" s="1">
        <f t="shared" si="264"/>
        <v>1.3072859878218314E-4</v>
      </c>
      <c r="N265" s="1">
        <f t="shared" si="264"/>
        <v>1.1101230581555256E-4</v>
      </c>
      <c r="O265" s="1">
        <f t="shared" si="264"/>
        <v>2.1212835026081356E-4</v>
      </c>
      <c r="P265" s="1">
        <f t="shared" si="262"/>
        <v>1.140860253232733E-4</v>
      </c>
      <c r="Q265" s="1">
        <f t="shared" si="262"/>
        <v>1.3208661550558599E-4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8.1656897809022702E-4</v>
      </c>
      <c r="G266" s="1">
        <f t="shared" si="260"/>
        <v>1.6981709762544633E-3</v>
      </c>
      <c r="H266" s="1">
        <f t="shared" si="260"/>
        <v>4.168709310461523E-4</v>
      </c>
      <c r="I266" s="1">
        <f t="shared" si="260"/>
        <v>3.1353932422843126E-4</v>
      </c>
      <c r="J266" s="1">
        <f t="shared" si="260"/>
        <v>8.9847570992532342E-4</v>
      </c>
      <c r="K266" s="1">
        <f t="shared" si="260"/>
        <v>7.4610895689916786E-4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2.450829324424004E-3</v>
      </c>
      <c r="O266" s="1">
        <f t="shared" si="265"/>
        <v>5.4330710852894112E-3</v>
      </c>
      <c r="P266" s="1">
        <f t="shared" si="262"/>
        <v>1.3652755611493206E-2</v>
      </c>
      <c r="Q266" s="1">
        <f t="shared" si="262"/>
        <v>1.5213822607825675E-2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1.5549366353344019E-3</v>
      </c>
      <c r="G268" s="1">
        <f t="shared" si="260"/>
        <v>3.0007302163376024E-3</v>
      </c>
      <c r="H268" s="1">
        <f t="shared" si="260"/>
        <v>1.1515171355794503E-2</v>
      </c>
      <c r="I268" s="1">
        <f t="shared" si="260"/>
        <v>1.214086774361E-2</v>
      </c>
      <c r="J268" s="1">
        <f t="shared" si="260"/>
        <v>2.2563867004520705E-2</v>
      </c>
      <c r="K268" s="1">
        <f t="shared" si="260"/>
        <v>2.0671956262172997E-2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2.9100693951369435E-3</v>
      </c>
      <c r="O268" s="1">
        <f t="shared" si="267"/>
        <v>0.139341707884585</v>
      </c>
      <c r="P268" s="1">
        <f t="shared" si="262"/>
        <v>0.17691045291721957</v>
      </c>
      <c r="Q268" s="1">
        <f t="shared" si="262"/>
        <v>0.25981255386559982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1.4243087502978318</v>
      </c>
      <c r="G270" s="1">
        <f t="shared" si="260"/>
        <v>1.5792965534632564</v>
      </c>
      <c r="H270" s="1">
        <f t="shared" si="260"/>
        <v>2.0078140625643552</v>
      </c>
      <c r="I270" s="1">
        <f t="shared" si="260"/>
        <v>1.8537123688676784</v>
      </c>
      <c r="J270" s="1">
        <f t="shared" si="260"/>
        <v>1.6858314230303613</v>
      </c>
      <c r="K270" s="1">
        <f t="shared" si="260"/>
        <v>1.4557284634783898</v>
      </c>
      <c r="L270" s="1">
        <f t="shared" ref="L270:O270" si="269">L248*IFERROR(L127/L95,0)</f>
        <v>1.4557309104341121</v>
      </c>
      <c r="M270" s="1">
        <f t="shared" si="269"/>
        <v>1.4742049889293061</v>
      </c>
      <c r="N270" s="1">
        <f t="shared" si="269"/>
        <v>1.4742270364136989</v>
      </c>
      <c r="O270" s="1">
        <f t="shared" si="269"/>
        <v>1.4759475866472627</v>
      </c>
      <c r="P270" s="1">
        <f t="shared" si="262"/>
        <v>1.5487417990113634</v>
      </c>
      <c r="Q270" s="1">
        <f t="shared" si="262"/>
        <v>1.5487448758905049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1.7797557130486204E-2</v>
      </c>
      <c r="G271" s="1">
        <f t="shared" si="260"/>
        <v>2.8808931958310777E-2</v>
      </c>
      <c r="H271" s="1">
        <f t="shared" si="260"/>
        <v>2.7073124928579741E-2</v>
      </c>
      <c r="I271" s="1">
        <f t="shared" si="260"/>
        <v>2.7855888224762131E-2</v>
      </c>
      <c r="J271" s="1">
        <f t="shared" si="260"/>
        <v>4.7411705197774066E-2</v>
      </c>
      <c r="K271" s="1">
        <f t="shared" si="260"/>
        <v>5.0236682576390669E-2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1.0616085786514353E-3</v>
      </c>
      <c r="O271" s="1">
        <f t="shared" si="270"/>
        <v>1.8815974355155386E-3</v>
      </c>
      <c r="P271" s="1">
        <f t="shared" si="262"/>
        <v>1.8419098932370385E-3</v>
      </c>
      <c r="Q271" s="1">
        <f t="shared" si="262"/>
        <v>2.6977357157284541E-3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7.4115595365051439E-5</v>
      </c>
      <c r="O272" s="1">
        <f t="shared" si="271"/>
        <v>1.9119604318373301E-4</v>
      </c>
      <c r="P272" s="1">
        <f t="shared" si="262"/>
        <v>1.5932192608622293E-4</v>
      </c>
      <c r="Q272" s="1">
        <f t="shared" si="262"/>
        <v>3.3155880791955642E-4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1.9347892489837963</v>
      </c>
      <c r="G273" s="1">
        <f t="shared" ref="G273:K273" si="272">SUM(G274:G275)</f>
        <v>1.9668788801073498</v>
      </c>
      <c r="H273" s="1">
        <f t="shared" si="272"/>
        <v>2.5502855844424754</v>
      </c>
      <c r="I273" s="1">
        <f t="shared" si="272"/>
        <v>2.2433293602315834</v>
      </c>
      <c r="J273" s="1">
        <f t="shared" si="272"/>
        <v>1.9426645224487029</v>
      </c>
      <c r="K273" s="1">
        <f t="shared" si="272"/>
        <v>1.6496096621697067</v>
      </c>
      <c r="L273" s="1">
        <f t="shared" ref="L273:O273" si="273">SUM(L274:L275)</f>
        <v>1.2402038876582036</v>
      </c>
      <c r="M273" s="1">
        <f t="shared" si="273"/>
        <v>2.2158221127021602</v>
      </c>
      <c r="N273" s="1">
        <f t="shared" si="273"/>
        <v>2.0114570956519011</v>
      </c>
      <c r="O273" s="1">
        <f t="shared" si="273"/>
        <v>2.0114512622647229</v>
      </c>
      <c r="P273" s="1">
        <f>SUM(P274:P275)</f>
        <v>2.0114696840368245</v>
      </c>
      <c r="Q273" s="1">
        <f>SUM(Q274:Q275)</f>
        <v>2.0114848715082565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1.9347892489837963</v>
      </c>
      <c r="G274" s="1">
        <f>'[1]Electricity and CHPs'!C$106-G275</f>
        <v>1.9668788801073498</v>
      </c>
      <c r="H274" s="1">
        <f>'[1]Electricity and CHPs'!D$106-H275</f>
        <v>2.5502855844424754</v>
      </c>
      <c r="I274" s="1">
        <f>'[1]Electricity and CHPs'!E$106-I275</f>
        <v>2.2433293602315834</v>
      </c>
      <c r="J274" s="1">
        <f>'[1]Electricity and CHPs'!F$106-J275</f>
        <v>1.9426645224487029</v>
      </c>
      <c r="K274" s="1">
        <f>'[1]Electricity and CHPs'!G$106-K275</f>
        <v>1.5657358432314576</v>
      </c>
      <c r="L274" s="1">
        <f>'[1]Electricity and CHPs'!H$106-L275</f>
        <v>3.6214832929748475E-4</v>
      </c>
      <c r="M274" s="1">
        <f>'[1]Electricity and CHPs'!I$106-M275</f>
        <v>1.4781701712829332E-4</v>
      </c>
      <c r="N274" s="1">
        <f>'[1]Electricity and CHPs'!J$106-N275</f>
        <v>1.340542553411872E-4</v>
      </c>
      <c r="O274" s="1">
        <f>'[1]Electricity and CHPs'!K$106-O275</f>
        <v>1.3530850954790452E-4</v>
      </c>
      <c r="P274" s="1">
        <f>'[1]Electricity and CHPs'!L$106-P275</f>
        <v>9.2384755346675007E-5</v>
      </c>
      <c r="Q274" s="1">
        <f>'[1]Electricity and CHPs'!M$106-Q275</f>
        <v>6.4561997096479473E-5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8.3873818938248995E-2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1.2398417393289061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2.2156742956850319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2.0113230413965599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2.011315953755175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2.0113772992814778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2.01142030951116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1.9347892489837963</v>
      </c>
      <c r="G279" s="1">
        <f t="shared" ref="G279:K279" si="276">SUM(G280:G281)</f>
        <v>1.9668788801073498</v>
      </c>
      <c r="H279" s="1">
        <f t="shared" si="276"/>
        <v>2.5502855844424754</v>
      </c>
      <c r="I279" s="1">
        <f t="shared" si="276"/>
        <v>2.2433293602315834</v>
      </c>
      <c r="J279" s="1">
        <f t="shared" si="276"/>
        <v>1.9426645224487029</v>
      </c>
      <c r="K279" s="1">
        <f t="shared" si="276"/>
        <v>1.6496096621697067</v>
      </c>
      <c r="L279" s="1">
        <f t="shared" ref="L279:O279" si="277">SUM(L280:L281)</f>
        <v>1.2402038876582036</v>
      </c>
      <c r="M279" s="1">
        <f t="shared" si="277"/>
        <v>2.2158221127021602</v>
      </c>
      <c r="N279" s="1">
        <f t="shared" si="277"/>
        <v>2.0114570956519011</v>
      </c>
      <c r="O279" s="1">
        <f t="shared" si="277"/>
        <v>2.0114512622647229</v>
      </c>
      <c r="P279" s="1">
        <f>SUM(P280:P281)</f>
        <v>2.0114696840368245</v>
      </c>
      <c r="Q279" s="1">
        <f>SUM(Q280:Q281)</f>
        <v>2.0114848715082565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1.9347892489837963</v>
      </c>
      <c r="G280" s="1">
        <f t="shared" ref="G280:K280" si="278">G274</f>
        <v>1.9668788801073498</v>
      </c>
      <c r="H280" s="1">
        <f t="shared" si="278"/>
        <v>2.5502855844424754</v>
      </c>
      <c r="I280" s="1">
        <f t="shared" si="278"/>
        <v>2.2433293602315834</v>
      </c>
      <c r="J280" s="1">
        <f t="shared" si="278"/>
        <v>1.9426645224487029</v>
      </c>
      <c r="K280" s="1">
        <f t="shared" si="278"/>
        <v>1.5657358432314576</v>
      </c>
      <c r="L280" s="1">
        <f t="shared" ref="L280:O280" si="279">L274</f>
        <v>3.6214832929748475E-4</v>
      </c>
      <c r="M280" s="1">
        <f t="shared" si="279"/>
        <v>1.4781701712829332E-4</v>
      </c>
      <c r="N280" s="1">
        <f t="shared" si="279"/>
        <v>1.340542553411872E-4</v>
      </c>
      <c r="O280" s="1">
        <f t="shared" si="279"/>
        <v>1.3530850954790452E-4</v>
      </c>
      <c r="P280" s="1">
        <f>P274</f>
        <v>9.2384755346675007E-5</v>
      </c>
      <c r="Q280" s="1">
        <f>Q274</f>
        <v>6.4561997096479473E-5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8.3873818938248995E-2</v>
      </c>
      <c r="L281" s="1">
        <f t="shared" ref="L281:O281" si="281">L275</f>
        <v>1.2398417393289061</v>
      </c>
      <c r="M281" s="1">
        <f t="shared" si="281"/>
        <v>2.2156742956850319</v>
      </c>
      <c r="N281" s="1">
        <f t="shared" si="281"/>
        <v>2.0113230413965599</v>
      </c>
      <c r="O281" s="1">
        <f t="shared" si="281"/>
        <v>2.011315953755175</v>
      </c>
      <c r="P281" s="1">
        <f>P275</f>
        <v>2.0113772992814778</v>
      </c>
      <c r="Q281" s="1">
        <f>Q275</f>
        <v>2.01142030951116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0.65956941835836969</v>
      </c>
      <c r="G282" s="1">
        <f t="shared" ref="G282:K282" si="282">SUM(G283:G287)</f>
        <v>1.7435611602091947</v>
      </c>
      <c r="H282" s="1">
        <f t="shared" si="282"/>
        <v>3.3883920956505347</v>
      </c>
      <c r="I282" s="1">
        <f t="shared" si="282"/>
        <v>2.9965394285096969</v>
      </c>
      <c r="J282" s="1">
        <f t="shared" si="282"/>
        <v>2.9613321250527784</v>
      </c>
      <c r="K282" s="1">
        <f t="shared" si="282"/>
        <v>5.7282861332289636</v>
      </c>
      <c r="L282" s="1">
        <f t="shared" ref="L282:O282" si="283">SUM(L283:L287)</f>
        <v>10.126252126524315</v>
      </c>
      <c r="M282" s="1">
        <f t="shared" si="283"/>
        <v>10.897987439670919</v>
      </c>
      <c r="N282" s="1">
        <f t="shared" si="283"/>
        <v>9.6170786466639786</v>
      </c>
      <c r="O282" s="1">
        <f t="shared" si="283"/>
        <v>9.4648529435898396</v>
      </c>
      <c r="P282" s="1">
        <f>SUM(P283:P287)</f>
        <v>9.4141598030156377</v>
      </c>
      <c r="Q282" s="1">
        <f>SUM(Q283:Q287)</f>
        <v>9.3267603396995593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0.65956941835836969</v>
      </c>
      <c r="G283" s="1">
        <f>'[1]Electricity and CHPs'!C$105-G284</f>
        <v>1.7435611602091947</v>
      </c>
      <c r="H283" s="1">
        <f>'[1]Electricity and CHPs'!D$105-H284</f>
        <v>3.3883920956505347</v>
      </c>
      <c r="I283" s="1">
        <f>'[1]Electricity and CHPs'!E$105-I284</f>
        <v>2.9941295292406953</v>
      </c>
      <c r="J283" s="1">
        <f>'[1]Electricity and CHPs'!F$105-J284</f>
        <v>2.9582771149243317</v>
      </c>
      <c r="K283" s="1">
        <f>'[1]Electricity and CHPs'!G$105-K284</f>
        <v>1.7624878905395169</v>
      </c>
      <c r="L283" s="1">
        <f>'[1]Electricity and CHPs'!H$105-L284</f>
        <v>1.9381445001656452</v>
      </c>
      <c r="M283" s="1">
        <f>'[1]Electricity and CHPs'!I$105-M284</f>
        <v>1.2839780830767857</v>
      </c>
      <c r="N283" s="1">
        <f>'[1]Electricity and CHPs'!J$105-N284</f>
        <v>8.7611021613209772E-3</v>
      </c>
      <c r="O283" s="1">
        <f>'[1]Electricity and CHPs'!K$105-O284</f>
        <v>8.6982494478071715E-4</v>
      </c>
      <c r="P283" s="1">
        <f>'[1]Electricity and CHPs'!L$105-P284</f>
        <v>5.6192373144625662E-4</v>
      </c>
      <c r="Q283" s="1">
        <f>'[1]Electricity and CHPs'!M$105-Q284</f>
        <v>8.6385859276028043E-4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3.8002938222903131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7.8860480859975031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9.3081081011837608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9.3080732055929349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9.3081156960484961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9.3081104998748394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9.3081151474659123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6.6442050248643645E-4</v>
      </c>
      <c r="J285" s="1">
        <f>'[1]Electricity and CHPs'!F$110</f>
        <v>9.741655287393078E-4</v>
      </c>
      <c r="K285" s="1">
        <f>'[1]Electricity and CHPs'!G$110</f>
        <v>2.9890587317414571E-3</v>
      </c>
      <c r="L285" s="1">
        <f>'[1]Electricity and CHPs'!H$110</f>
        <v>6.1636703333621074E-3</v>
      </c>
      <c r="M285" s="1">
        <f>'[1]Electricity and CHPs'!I$110</f>
        <v>7.4108521207026812E-3</v>
      </c>
      <c r="N285" s="1">
        <f>'[1]Electricity and CHPs'!J$110</f>
        <v>5.1707723619783784E-3</v>
      </c>
      <c r="O285" s="1">
        <f>'[1]Electricity and CHPs'!K$110</f>
        <v>2.9006711639884266E-3</v>
      </c>
      <c r="P285" s="1">
        <f>'[1]Electricity and CHPs'!L$110</f>
        <v>2.3339337929433593E-3</v>
      </c>
      <c r="Q285" s="1">
        <f>'[1]Electricity and CHPs'!M$110</f>
        <v>3.4906720848627672E-3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1.1418771319714771E-3</v>
      </c>
      <c r="J286" s="1">
        <f>'[1]Electricity and CHPs'!F$113</f>
        <v>1.6330292735478517E-3</v>
      </c>
      <c r="K286" s="1">
        <f>'[1]Electricity and CHPs'!G$113</f>
        <v>0.16144550831711579</v>
      </c>
      <c r="L286" s="1">
        <f>'[1]Electricity and CHPs'!H$113</f>
        <v>0.29427752659204115</v>
      </c>
      <c r="M286" s="1">
        <f>'[1]Electricity and CHPs'!I$113</f>
        <v>0.2946147564765183</v>
      </c>
      <c r="N286" s="1">
        <f>'[1]Electricity and CHPs'!J$113</f>
        <v>0.29202860293527794</v>
      </c>
      <c r="O286" s="1">
        <f>'[1]Electricity and CHPs'!K$113</f>
        <v>0.15158504310615176</v>
      </c>
      <c r="P286" s="1">
        <f>'[1]Electricity and CHPs'!L$113</f>
        <v>0.10222724455258443</v>
      </c>
      <c r="Q286" s="1">
        <f>'[1]Electricity and CHPs'!M$113</f>
        <v>1.2627774251237147E-2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6.0360163454348953E-4</v>
      </c>
      <c r="J287" s="1">
        <f>'[1]Electricity and CHPs'!F$117</f>
        <v>4.4781532615931327E-4</v>
      </c>
      <c r="K287" s="1">
        <f>'[1]Electricity and CHPs'!G$117</f>
        <v>1.0698533502757814E-3</v>
      </c>
      <c r="L287" s="1">
        <f>'[1]Electricity and CHPs'!H$117</f>
        <v>1.6183434357633394E-3</v>
      </c>
      <c r="M287" s="1">
        <f>'[1]Electricity and CHPs'!I$117</f>
        <v>3.875646813151249E-3</v>
      </c>
      <c r="N287" s="1">
        <f>'[1]Electricity and CHPs'!J$117</f>
        <v>3.044963612466243E-3</v>
      </c>
      <c r="O287" s="1">
        <f>'[1]Electricity and CHPs'!K$117</f>
        <v>1.3817083264225608E-3</v>
      </c>
      <c r="P287" s="1">
        <f>'[1]Electricity and CHPs'!L$117</f>
        <v>9.2620106382439009E-4</v>
      </c>
      <c r="Q287" s="1">
        <f>'[1]Electricity and CHPs'!M$117</f>
        <v>1.6628873047853559E-3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4.1186119850824952E-4</v>
      </c>
      <c r="J288" s="1">
        <f t="shared" si="284"/>
        <v>0.61120816547576706</v>
      </c>
      <c r="K288" s="1">
        <f t="shared" si="284"/>
        <v>0.21334851640965768</v>
      </c>
      <c r="L288" s="1">
        <f t="shared" ref="L288:O288" si="285">SUM(L289:L290)</f>
        <v>0.19524477677047647</v>
      </c>
      <c r="M288" s="1">
        <f t="shared" si="285"/>
        <v>0.17772988828287933</v>
      </c>
      <c r="N288" s="1">
        <f t="shared" si="285"/>
        <v>0.47811527891578098</v>
      </c>
      <c r="O288" s="1">
        <f t="shared" si="285"/>
        <v>0.4779243697805261</v>
      </c>
      <c r="P288" s="1">
        <f>SUM(P289:P290)</f>
        <v>1.2499865081229304</v>
      </c>
      <c r="Q288" s="1">
        <f>SUM(Q289:Q290)</f>
        <v>1.2498081978443474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0.60990102895943399</v>
      </c>
      <c r="K289" s="1">
        <f>'[1]Electricity and CHPs'!G$108</f>
        <v>0.21209799024711312</v>
      </c>
      <c r="L289" s="1">
        <f>'[1]Electricity and CHPs'!H$108</f>
        <v>0.19442247437050991</v>
      </c>
      <c r="M289" s="1">
        <f>'[1]Electricity and CHPs'!I$108</f>
        <v>0.17676301662250676</v>
      </c>
      <c r="N289" s="1">
        <f>'[1]Electricity and CHPs'!J$108</f>
        <v>0.47546584476017767</v>
      </c>
      <c r="O289" s="1">
        <f>'[1]Electricity and CHPs'!K$108</f>
        <v>0.47546952562130401</v>
      </c>
      <c r="P289" s="1">
        <f>'[1]Electricity and CHPs'!L$108</f>
        <v>1.2415482612281985</v>
      </c>
      <c r="Q289" s="1">
        <f>'[1]Electricity and CHPs'!M$108</f>
        <v>1.2415525937348144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4.1186119850824952E-4</v>
      </c>
      <c r="J290" s="1">
        <f>'[1]Electricity and CHPs'!F$119</f>
        <v>1.3071365163331021E-3</v>
      </c>
      <c r="K290" s="1">
        <f>'[1]Electricity and CHPs'!G$119</f>
        <v>1.2505261625445519E-3</v>
      </c>
      <c r="L290" s="1">
        <f>'[1]Electricity and CHPs'!H$119</f>
        <v>8.2230239996656585E-4</v>
      </c>
      <c r="M290" s="1">
        <f>'[1]Electricity and CHPs'!I$119</f>
        <v>9.6687166037256285E-4</v>
      </c>
      <c r="N290" s="1">
        <f>'[1]Electricity and CHPs'!J$119</f>
        <v>2.649434155603334E-3</v>
      </c>
      <c r="O290" s="1">
        <f>'[1]Electricity and CHPs'!K$119</f>
        <v>2.4548441592221176E-3</v>
      </c>
      <c r="P290" s="1">
        <f>'[1]Electricity and CHPs'!L$119</f>
        <v>8.4382468947318354E-3</v>
      </c>
      <c r="Q290" s="1">
        <f>'[1]Electricity and CHPs'!M$119</f>
        <v>8.2556041095329779E-3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437.54397347206702</v>
      </c>
      <c r="G291" s="3">
        <f t="shared" ref="G291" si="286">SUM(G292,G294,G302,G310,G358,G379,G387,G389,G397,G401,G395)</f>
        <v>420.80758475714055</v>
      </c>
      <c r="H291" s="3">
        <f t="shared" ref="H291" si="287">SUM(H292,H294,H302,H310,H358,H379,H387,H389,H397,H401,H395)</f>
        <v>421.21164799250192</v>
      </c>
      <c r="I291" s="3">
        <f t="shared" ref="I291" si="288">SUM(I292,I294,I302,I310,I358,I379,I387,I389,I397,I401,I395)</f>
        <v>454.72133756836183</v>
      </c>
      <c r="J291" s="3">
        <f t="shared" ref="J291" si="289">SUM(J292,J294,J302,J310,J358,J379,J387,J389,J397,J401,J395)</f>
        <v>462.25684893635105</v>
      </c>
      <c r="K291" s="3">
        <f t="shared" ref="K291" si="290">SUM(K292,K294,K302,K310,K358,K379,K387,K389,K397,K401,K395)</f>
        <v>432.23342012205393</v>
      </c>
      <c r="L291" s="3">
        <f t="shared" ref="L291:O291" si="291">SUM(L292,L294,L302,L310,L358,L379,L387,L389,L397,L401,L395)</f>
        <v>432.71871266759928</v>
      </c>
      <c r="M291" s="3">
        <f t="shared" si="291"/>
        <v>512.29291967001586</v>
      </c>
      <c r="N291" s="3">
        <f t="shared" si="291"/>
        <v>527.70596855087831</v>
      </c>
      <c r="O291" s="3">
        <f t="shared" si="291"/>
        <v>531.1979923983065</v>
      </c>
      <c r="P291" s="3">
        <f>SUM(P292,P294,P302,P310,P358,P379,P387,P389,P397,P401,P395)</f>
        <v>528.27983022841431</v>
      </c>
      <c r="Q291" s="3">
        <f>SUM(Q292,Q294,Q302,Q310,Q358,Q379,Q387,Q389,Q397,Q401,Q395)</f>
        <v>532.82239741633157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250.94817855393956</v>
      </c>
      <c r="G292" s="1">
        <f t="shared" ref="G292:O292" si="292">G293</f>
        <v>254.39256169349147</v>
      </c>
      <c r="H292" s="1">
        <f t="shared" si="292"/>
        <v>224.18637653762138</v>
      </c>
      <c r="I292" s="1">
        <f t="shared" si="292"/>
        <v>221.53715348685373</v>
      </c>
      <c r="J292" s="1">
        <f t="shared" si="292"/>
        <v>189.72440125085407</v>
      </c>
      <c r="K292" s="1">
        <f t="shared" si="292"/>
        <v>100.03604640322628</v>
      </c>
      <c r="L292" s="1">
        <f t="shared" si="292"/>
        <v>80.170071882440965</v>
      </c>
      <c r="M292" s="1">
        <f t="shared" si="292"/>
        <v>137.79332277019225</v>
      </c>
      <c r="N292" s="1">
        <f t="shared" si="292"/>
        <v>137.8091702646465</v>
      </c>
      <c r="O292" s="1">
        <f t="shared" si="292"/>
        <v>137.83218922985566</v>
      </c>
      <c r="P292" s="1">
        <f>P293</f>
        <v>137.97580419637825</v>
      </c>
      <c r="Q292" s="1">
        <f>Q293</f>
        <v>137.97606933747514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250.94817855393956</v>
      </c>
      <c r="G293" s="1">
        <f>'[1]Electricity and CHPs_IN'!C$14</f>
        <v>254.39256169349147</v>
      </c>
      <c r="H293" s="1">
        <f>'[1]Electricity and CHPs_IN'!D$14</f>
        <v>224.18637653762138</v>
      </c>
      <c r="I293" s="1">
        <f>'[1]Electricity and CHPs_IN'!E$14</f>
        <v>221.53715348685373</v>
      </c>
      <c r="J293" s="1">
        <f>'[1]Electricity and CHPs_IN'!F$14</f>
        <v>189.72440125085407</v>
      </c>
      <c r="K293" s="1">
        <f>'[1]Electricity and CHPs_IN'!G$14</f>
        <v>100.03604640322628</v>
      </c>
      <c r="L293" s="1">
        <f>'[1]Electricity and CHPs_IN'!H$14</f>
        <v>80.170071882440965</v>
      </c>
      <c r="M293" s="1">
        <f>'[1]Electricity and CHPs_IN'!I$14</f>
        <v>137.79332277019225</v>
      </c>
      <c r="N293" s="1">
        <f>'[1]Electricity and CHPs_IN'!J$14</f>
        <v>137.8091702646465</v>
      </c>
      <c r="O293" s="1">
        <f>'[1]Electricity and CHPs_IN'!K$14</f>
        <v>137.83218922985566</v>
      </c>
      <c r="P293" s="1">
        <f>'[1]Electricity and CHPs_IN'!L$14</f>
        <v>137.97580419637825</v>
      </c>
      <c r="Q293" s="1">
        <f>'[1]Electricity and CHPs_IN'!M$14</f>
        <v>137.97606933747514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149.43048222490873</v>
      </c>
      <c r="G294" s="1">
        <f t="shared" ref="G294:K294" si="294">SUM(G295:G297)</f>
        <v>125.60461783260155</v>
      </c>
      <c r="H294" s="1">
        <f t="shared" si="294"/>
        <v>136.5613046053254</v>
      </c>
      <c r="I294" s="1">
        <f t="shared" si="294"/>
        <v>150.56988812272189</v>
      </c>
      <c r="J294" s="1">
        <f t="shared" si="294"/>
        <v>152.88975602943549</v>
      </c>
      <c r="K294" s="1">
        <f t="shared" si="294"/>
        <v>155.23863191083467</v>
      </c>
      <c r="L294" s="1">
        <f t="shared" ref="L294:O294" si="295">SUM(L295:L297)</f>
        <v>157.07365713101825</v>
      </c>
      <c r="M294" s="1">
        <f t="shared" si="295"/>
        <v>158.38430861516042</v>
      </c>
      <c r="N294" s="1">
        <f t="shared" si="295"/>
        <v>162.51096905091055</v>
      </c>
      <c r="O294" s="1">
        <f t="shared" si="295"/>
        <v>160.33476129633172</v>
      </c>
      <c r="P294" s="1">
        <f>SUM(P295:P297)</f>
        <v>159.40195937677487</v>
      </c>
      <c r="Q294" s="1">
        <f>SUM(Q295:Q297)</f>
        <v>162.70764536652226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66.745680075368128</v>
      </c>
      <c r="G295" s="1">
        <f>'[1]Electricity and CHPs_IN'!C$15</f>
        <v>49.798799739788947</v>
      </c>
      <c r="H295" s="1">
        <f>'[1]Electricity and CHPs_IN'!D$15</f>
        <v>68.926566171128769</v>
      </c>
      <c r="I295" s="1">
        <f>'[1]Electricity and CHPs_IN'!E$15</f>
        <v>67.328043201559296</v>
      </c>
      <c r="J295" s="1">
        <f>'[1]Electricity and CHPs_IN'!F$15</f>
        <v>69.60273889682432</v>
      </c>
      <c r="K295" s="1">
        <f>'[1]Electricity and CHPs_IN'!G$15</f>
        <v>71.931445703990676</v>
      </c>
      <c r="L295" s="1">
        <f>'[1]Electricity and CHPs_IN'!H$15</f>
        <v>74.358448367322495</v>
      </c>
      <c r="M295" s="1">
        <f>'[1]Electricity and CHPs_IN'!I$15</f>
        <v>74.836054014714648</v>
      </c>
      <c r="N295" s="1">
        <f>'[1]Electricity and CHPs_IN'!J$15</f>
        <v>74.836053150751738</v>
      </c>
      <c r="O295" s="1">
        <f>'[1]Electricity and CHPs_IN'!K$15</f>
        <v>74.836054278995292</v>
      </c>
      <c r="P295" s="1">
        <f>'[1]Electricity and CHPs_IN'!L$15</f>
        <v>74.83605230975121</v>
      </c>
      <c r="Q295" s="1">
        <f>'[1]Electricity and CHPs_IN'!M$15</f>
        <v>74.836053047864056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66.632400664627511</v>
      </c>
      <c r="G296" s="1">
        <f>'[1]Electricity and CHPs_IN'!C$16</f>
        <v>55.764000215608128</v>
      </c>
      <c r="H296" s="1">
        <f>'[1]Electricity and CHPs_IN'!D$16</f>
        <v>65.549839635072502</v>
      </c>
      <c r="I296" s="1">
        <f>'[1]Electricity and CHPs_IN'!E$16</f>
        <v>67.313934692337028</v>
      </c>
      <c r="J296" s="1">
        <f>'[1]Electricity and CHPs_IN'!F$16</f>
        <v>66.883661725845954</v>
      </c>
      <c r="K296" s="1">
        <f>'[1]Electricity and CHPs_IN'!G$16</f>
        <v>66.383164379966018</v>
      </c>
      <c r="L296" s="1">
        <f>'[1]Electricity and CHPs_IN'!H$16</f>
        <v>65.622475423845486</v>
      </c>
      <c r="M296" s="1">
        <f>'[1]Electricity and CHPs_IN'!I$16</f>
        <v>66.283950749132657</v>
      </c>
      <c r="N296" s="1">
        <f>'[1]Electricity and CHPs_IN'!J$16</f>
        <v>66.283950383715037</v>
      </c>
      <c r="O296" s="1">
        <f>'[1]Electricity and CHPs_IN'!K$16</f>
        <v>66.283951381050443</v>
      </c>
      <c r="P296" s="1">
        <f>'[1]Electricity and CHPs_IN'!L$16</f>
        <v>66.283951365473882</v>
      </c>
      <c r="Q296" s="1">
        <f>'[1]Electricity and CHPs_IN'!M$16</f>
        <v>66.283954859725924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16.052401484913073</v>
      </c>
      <c r="G297" s="1">
        <f>'[1]Electricity and CHPs_IN'!C$13</f>
        <v>20.041817877204469</v>
      </c>
      <c r="H297" s="1">
        <f>'[1]Electricity and CHPs_IN'!D$13</f>
        <v>2.0848987991241201</v>
      </c>
      <c r="I297" s="1">
        <f>'[1]Electricity and CHPs_IN'!E$13</f>
        <v>15.927910228825555</v>
      </c>
      <c r="J297" s="1">
        <f>'[1]Electricity and CHPs_IN'!F$13</f>
        <v>16.403355406765236</v>
      </c>
      <c r="K297" s="1">
        <f>'[1]Electricity and CHPs_IN'!G$13</f>
        <v>16.924021826877983</v>
      </c>
      <c r="L297" s="1">
        <f>'[1]Electricity and CHPs_IN'!H$13</f>
        <v>17.092733339850255</v>
      </c>
      <c r="M297" s="1">
        <f>'[1]Electricity and CHPs_IN'!I$13</f>
        <v>17.264303851313105</v>
      </c>
      <c r="N297" s="1">
        <f>'[1]Electricity and CHPs_IN'!J$13</f>
        <v>21.390965516443764</v>
      </c>
      <c r="O297" s="1">
        <f>'[1]Electricity and CHPs_IN'!K$13</f>
        <v>19.214755636285986</v>
      </c>
      <c r="P297" s="1">
        <f>'[1]Electricity and CHPs_IN'!L$13</f>
        <v>18.281955701549791</v>
      </c>
      <c r="Q297" s="1">
        <f>'[1]Electricity and CHPs_IN'!M$13</f>
        <v>21.587637458932271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0.13815212427078682</v>
      </c>
      <c r="G298" s="1">
        <f t="shared" ref="G298:K298" si="296">SUM(G299:G301)</f>
        <v>5.3638685851104595E-2</v>
      </c>
      <c r="H298" s="1">
        <f t="shared" si="296"/>
        <v>5.8441118352255206E-3</v>
      </c>
      <c r="I298" s="1">
        <f t="shared" si="296"/>
        <v>7.7037875289541882E-2</v>
      </c>
      <c r="J298" s="1">
        <f t="shared" si="296"/>
        <v>0.1098561199261206</v>
      </c>
      <c r="K298" s="1">
        <f t="shared" si="296"/>
        <v>0.49506798730486223</v>
      </c>
      <c r="L298" s="1">
        <f t="shared" ref="L298:O298" si="297">SUM(L299:L301)</f>
        <v>3.4326944133380458E-2</v>
      </c>
      <c r="M298" s="1">
        <f t="shared" si="297"/>
        <v>2.5155268711733182E-5</v>
      </c>
      <c r="N298" s="1">
        <f t="shared" si="297"/>
        <v>1.8665762114010113E-3</v>
      </c>
      <c r="O298" s="1">
        <f t="shared" si="297"/>
        <v>1.2812052794089566E-3</v>
      </c>
      <c r="P298" s="1">
        <f>SUM(P299:P301)</f>
        <v>3.0349195483934236E-3</v>
      </c>
      <c r="Q298" s="1">
        <f>SUM(Q299:Q301)</f>
        <v>3.449153890119537E-3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0.11462164234720774</v>
      </c>
      <c r="G299" s="1">
        <f>'[1]Electricity and CHPs_IN'!C$18</f>
        <v>4.2655595565583968E-4</v>
      </c>
      <c r="H299" s="1">
        <f>'[1]Electricity and CHPs_IN'!D$18</f>
        <v>2.9525513421934128E-3</v>
      </c>
      <c r="I299" s="1">
        <f>'[1]Electricity and CHPs_IN'!E$18</f>
        <v>2.272533326970231E-3</v>
      </c>
      <c r="J299" s="1">
        <f>'[1]Electricity and CHPs_IN'!F$18</f>
        <v>5.3724610937428026E-4</v>
      </c>
      <c r="K299" s="1">
        <f>'[1]Electricity and CHPs_IN'!G$18</f>
        <v>0.49467610780118371</v>
      </c>
      <c r="L299" s="1">
        <f>'[1]Electricity and CHPs_IN'!H$18</f>
        <v>3.4166610537893806E-2</v>
      </c>
      <c r="M299" s="1">
        <f>'[1]Electricity and CHPs_IN'!I$18</f>
        <v>2.5155268711733182E-5</v>
      </c>
      <c r="N299" s="1">
        <f>'[1]Electricity and CHPs_IN'!J$18</f>
        <v>1.5524143600107751E-3</v>
      </c>
      <c r="O299" s="1">
        <f>'[1]Electricity and CHPs_IN'!K$18</f>
        <v>9.0689894361391688E-4</v>
      </c>
      <c r="P299" s="1">
        <f>'[1]Electricity and CHPs_IN'!L$18</f>
        <v>2.0241968591056716E-4</v>
      </c>
      <c r="Q299" s="1">
        <f>'[1]Electricity and CHPs_IN'!M$18</f>
        <v>2.0208042303507842E-4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2.9360029948837059E-3</v>
      </c>
      <c r="G300" s="1">
        <f>IFERROR(G72/SUM(G72,G185),0)*'[1]Electricity and CHPs_IN'!C$28</f>
        <v>7.9770271236262566E-5</v>
      </c>
      <c r="H300" s="1">
        <f>IFERROR(H72/SUM(H72,H185),0)*'[1]Electricity and CHPs_IN'!D$28</f>
        <v>4.4728139007686854E-4</v>
      </c>
      <c r="I300" s="1">
        <f>IFERROR(I72/SUM(I72,I185),0)*'[1]Electricity and CHPs_IN'!E$28</f>
        <v>2.8298159381252917E-4</v>
      </c>
      <c r="J300" s="1">
        <f>IFERROR(J72/SUM(J72,J185),0)*'[1]Electricity and CHPs_IN'!F$28</f>
        <v>1.3299115046317377E-4</v>
      </c>
      <c r="K300" s="1">
        <f>IFERROR(K72/SUM(K72,K185),0)*'[1]Electricity and CHPs_IN'!G$28</f>
        <v>3.918795036785272E-4</v>
      </c>
      <c r="L300" s="1">
        <f>IFERROR(L72/SUM(L72,L185),0)*'[1]Electricity and CHPs_IN'!H$28</f>
        <v>1.603335954866516E-4</v>
      </c>
      <c r="M300" s="1">
        <f>IFERROR(M72/SUM(M72,M185),0)*'[1]Electricity and CHPs_IN'!I$28</f>
        <v>0</v>
      </c>
      <c r="N300" s="1">
        <f>IFERROR(N72/SUM(N72,N185),0)*'[1]Electricity and CHPs_IN'!J$28</f>
        <v>3.855069716916024E-5</v>
      </c>
      <c r="O300" s="1">
        <f>IFERROR(O72/SUM(O72,O185),0)*'[1]Electricity and CHPs_IN'!K$28</f>
        <v>4.1322002319043159E-5</v>
      </c>
      <c r="P300" s="1">
        <f>IFERROR(P72/SUM(P72,P185),0)*'[1]Electricity and CHPs_IN'!L$28</f>
        <v>2.8653610797954375E-5</v>
      </c>
      <c r="Q300" s="1">
        <f>IFERROR(Q72/SUM(Q72,Q185),0)*'[1]Electricity and CHPs_IN'!M$28</f>
        <v>2.5816648443893553E-5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2.059447892869538E-2</v>
      </c>
      <c r="G301" s="1">
        <f>IFERROR(G73/SUM(G73,G235),0)*'[1]Electricity and CHPs_IN'!C$41</f>
        <v>5.3132359624212491E-2</v>
      </c>
      <c r="H301" s="1">
        <f>IFERROR(H73/SUM(H73,H235),0)*'[1]Electricity and CHPs_IN'!D$41</f>
        <v>2.4442791029552391E-3</v>
      </c>
      <c r="I301" s="1">
        <f>IFERROR(I73/SUM(I73,I235),0)*'[1]Electricity and CHPs_IN'!E$41</f>
        <v>7.4482360368759118E-2</v>
      </c>
      <c r="J301" s="1">
        <f>IFERROR(J73/SUM(J73,J235),0)*'[1]Electricity and CHPs_IN'!F$41</f>
        <v>0.10918588266628315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2.7561115422107578E-4</v>
      </c>
      <c r="O301" s="1">
        <f>IFERROR(O73/SUM(O73,O235),0)*'[1]Electricity and CHPs_IN'!K$41</f>
        <v>3.3298433347599664E-4</v>
      </c>
      <c r="P301" s="1">
        <f>IFERROR(P73/SUM(P73,P235),0)*'[1]Electricity and CHPs_IN'!L$41</f>
        <v>2.8038462516849021E-3</v>
      </c>
      <c r="Q301" s="1">
        <f>IFERROR(Q73/SUM(Q73,Q235),0)*'[1]Electricity and CHPs_IN'!M$41</f>
        <v>3.2212568186405651E-3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0.13815212427078682</v>
      </c>
      <c r="G302" s="1">
        <f t="shared" ref="G302:K302" si="298">G298</f>
        <v>5.3638685851104595E-2</v>
      </c>
      <c r="H302" s="1">
        <f t="shared" si="298"/>
        <v>5.8441118352255206E-3</v>
      </c>
      <c r="I302" s="1">
        <f t="shared" si="298"/>
        <v>7.7037875289541882E-2</v>
      </c>
      <c r="J302" s="1">
        <f t="shared" si="298"/>
        <v>0.1098561199261206</v>
      </c>
      <c r="K302" s="1">
        <f t="shared" si="298"/>
        <v>0.49506798730486223</v>
      </c>
      <c r="L302" s="1">
        <f t="shared" ref="L302:O302" si="299">L298</f>
        <v>3.4326944133380458E-2</v>
      </c>
      <c r="M302" s="1">
        <f t="shared" si="299"/>
        <v>2.5155268711733182E-5</v>
      </c>
      <c r="N302" s="1">
        <f t="shared" si="299"/>
        <v>1.8665762114010113E-3</v>
      </c>
      <c r="O302" s="1">
        <f t="shared" si="299"/>
        <v>1.2812052794089566E-3</v>
      </c>
      <c r="P302" s="1">
        <f t="shared" ref="P302:Q305" si="300">P298</f>
        <v>3.0349195483934236E-3</v>
      </c>
      <c r="Q302" s="1">
        <f t="shared" si="300"/>
        <v>3.449153890119537E-3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0.11462164234720774</v>
      </c>
      <c r="G303" s="1">
        <f t="shared" si="301"/>
        <v>4.2655595565583968E-4</v>
      </c>
      <c r="H303" s="1">
        <f t="shared" si="301"/>
        <v>2.9525513421934128E-3</v>
      </c>
      <c r="I303" s="1">
        <f t="shared" si="301"/>
        <v>2.272533326970231E-3</v>
      </c>
      <c r="J303" s="1">
        <f t="shared" si="301"/>
        <v>5.3724610937428026E-4</v>
      </c>
      <c r="K303" s="1">
        <f t="shared" si="301"/>
        <v>0.49467610780118371</v>
      </c>
      <c r="L303" s="1">
        <f t="shared" ref="L303:O303" si="302">L299</f>
        <v>3.4166610537893806E-2</v>
      </c>
      <c r="M303" s="1">
        <f t="shared" si="302"/>
        <v>2.5155268711733182E-5</v>
      </c>
      <c r="N303" s="1">
        <f t="shared" si="302"/>
        <v>1.5524143600107751E-3</v>
      </c>
      <c r="O303" s="1">
        <f t="shared" si="302"/>
        <v>9.0689894361391688E-4</v>
      </c>
      <c r="P303" s="1">
        <f t="shared" si="300"/>
        <v>2.0241968591056716E-4</v>
      </c>
      <c r="Q303" s="1">
        <f t="shared" si="300"/>
        <v>2.0208042303507842E-4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2.9360029948837059E-3</v>
      </c>
      <c r="G304" s="1">
        <f t="shared" si="303"/>
        <v>7.9770271236262566E-5</v>
      </c>
      <c r="H304" s="1">
        <f t="shared" si="303"/>
        <v>4.4728139007686854E-4</v>
      </c>
      <c r="I304" s="1">
        <f t="shared" si="303"/>
        <v>2.8298159381252917E-4</v>
      </c>
      <c r="J304" s="1">
        <f t="shared" si="303"/>
        <v>1.3299115046317377E-4</v>
      </c>
      <c r="K304" s="1">
        <f t="shared" si="303"/>
        <v>3.918795036785272E-4</v>
      </c>
      <c r="L304" s="1">
        <f t="shared" ref="L304:O304" si="304">L300</f>
        <v>1.603335954866516E-4</v>
      </c>
      <c r="M304" s="1">
        <f t="shared" si="304"/>
        <v>0</v>
      </c>
      <c r="N304" s="1">
        <f t="shared" si="304"/>
        <v>3.855069716916024E-5</v>
      </c>
      <c r="O304" s="1">
        <f t="shared" si="304"/>
        <v>4.1322002319043159E-5</v>
      </c>
      <c r="P304" s="1">
        <f t="shared" si="300"/>
        <v>2.8653610797954375E-5</v>
      </c>
      <c r="Q304" s="1">
        <f t="shared" si="300"/>
        <v>2.5816648443893553E-5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2.059447892869538E-2</v>
      </c>
      <c r="G305" s="1">
        <f t="shared" si="305"/>
        <v>5.3132359624212491E-2</v>
      </c>
      <c r="H305" s="1">
        <f t="shared" si="305"/>
        <v>2.4442791029552391E-3</v>
      </c>
      <c r="I305" s="1">
        <f t="shared" si="305"/>
        <v>7.4482360368759118E-2</v>
      </c>
      <c r="J305" s="1">
        <f t="shared" si="305"/>
        <v>0.10918588266628315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2.7561115422107578E-4</v>
      </c>
      <c r="O305" s="1">
        <f t="shared" si="306"/>
        <v>3.3298433347599664E-4</v>
      </c>
      <c r="P305" s="1">
        <f t="shared" si="300"/>
        <v>2.8038462516849021E-3</v>
      </c>
      <c r="Q305" s="1">
        <f t="shared" si="300"/>
        <v>3.2212568186405651E-3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4.04929095589537</v>
      </c>
      <c r="G310" s="1">
        <f t="shared" ref="G310:K310" si="307">SUM(G311:G325)</f>
        <v>2.2099554074017171</v>
      </c>
      <c r="H310" s="1">
        <f t="shared" si="307"/>
        <v>2.6843159868114372</v>
      </c>
      <c r="I310" s="1">
        <f t="shared" si="307"/>
        <v>3.2605938786330708</v>
      </c>
      <c r="J310" s="1">
        <f t="shared" si="307"/>
        <v>3.1634673530618449</v>
      </c>
      <c r="K310" s="1">
        <f t="shared" si="307"/>
        <v>3.0468101493993114</v>
      </c>
      <c r="L310" s="1">
        <f t="shared" ref="L310:O310" si="308">SUM(L311:L325)</f>
        <v>2.7391727815238882</v>
      </c>
      <c r="M310" s="1">
        <f t="shared" si="308"/>
        <v>2.369968433840993</v>
      </c>
      <c r="N310" s="1">
        <f t="shared" si="308"/>
        <v>5.6121720831239914</v>
      </c>
      <c r="O310" s="1">
        <f t="shared" si="308"/>
        <v>6.1243219199199066</v>
      </c>
      <c r="P310" s="1">
        <f>SUM(P311:P325)</f>
        <v>6.3183735881145351</v>
      </c>
      <c r="Q310" s="1">
        <f>SUM(Q311:Q325)</f>
        <v>6.3778004581248355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1.1708006166246598E-5</v>
      </c>
      <c r="L311" s="1">
        <f>'[1]Electricity and CHPs_IN'!H$21</f>
        <v>9.4287159019377781E-6</v>
      </c>
      <c r="M311" s="1">
        <f>'[1]Electricity and CHPs_IN'!I$21</f>
        <v>2.4536471152560659E-4</v>
      </c>
      <c r="N311" s="1">
        <f>'[1]Electricity and CHPs_IN'!J$21</f>
        <v>8.6947523182616198E-4</v>
      </c>
      <c r="O311" s="1">
        <f>'[1]Electricity and CHPs_IN'!K$21</f>
        <v>1.2449144612231113E-3</v>
      </c>
      <c r="P311" s="1">
        <f>'[1]Electricity and CHPs_IN'!L$21</f>
        <v>1.2045473339899184E-3</v>
      </c>
      <c r="Q311" s="1">
        <f>'[1]Electricity and CHPs_IN'!M$21</f>
        <v>2.0607911369990312E-3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9.0660686957579606E-6</v>
      </c>
      <c r="L312" s="1">
        <f>'[1]Electricity and CHPs_IN'!H$22</f>
        <v>3.852869633177197E-6</v>
      </c>
      <c r="M312" s="1">
        <f>'[1]Electricity and CHPs_IN'!I$22</f>
        <v>1.6439274687205642E-3</v>
      </c>
      <c r="N312" s="1">
        <f>'[1]Electricity and CHPs_IN'!J$22</f>
        <v>1.9530746114078887E-2</v>
      </c>
      <c r="O312" s="1">
        <f>'[1]Electricity and CHPs_IN'!K$22</f>
        <v>1.7496372474276871E-2</v>
      </c>
      <c r="P312" s="1">
        <f>'[1]Electricity and CHPs_IN'!L$22</f>
        <v>2.0654667607144579E-2</v>
      </c>
      <c r="Q312" s="1">
        <f>'[1]Electricity and CHPs_IN'!M$22</f>
        <v>3.0119822922518073E-2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9.4912839525142349E-6</v>
      </c>
      <c r="M313" s="1">
        <f>'[1]Electricity and CHPs_IN'!I$23</f>
        <v>2.6607217740736512E-4</v>
      </c>
      <c r="N313" s="1">
        <f>'[1]Electricity and CHPs_IN'!J$23</f>
        <v>2.086029310470078</v>
      </c>
      <c r="O313" s="1">
        <f>'[1]Electricity and CHPs_IN'!K$23</f>
        <v>2.5732021072772118</v>
      </c>
      <c r="P313" s="1">
        <f>'[1]Electricity and CHPs_IN'!L$23</f>
        <v>2.5701064295438192</v>
      </c>
      <c r="Q313" s="1">
        <f>'[1]Electricity and CHPs_IN'!M$23</f>
        <v>2.5597132045916933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1.2795326855782805</v>
      </c>
      <c r="G314" s="1">
        <f>IFERROR(G86/SUM(G86+G189),0)*'[1]Electricity and CHPs_IN'!C$24</f>
        <v>1.5873806473585403E-4</v>
      </c>
      <c r="H314" s="1">
        <f>IFERROR(H86/SUM(H86+H189),0)*'[1]Electricity and CHPs_IN'!D$24</f>
        <v>1.0882953499974529E-3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0.89328307948731078</v>
      </c>
      <c r="G316" s="1">
        <f>G88/SUM(G88,G241)*'[1]Electricity and CHPs_IN'!C$39</f>
        <v>0.10363177786411285</v>
      </c>
      <c r="H316" s="1">
        <f>H88/SUM(H88,H241)*'[1]Electricity and CHPs_IN'!D$39</f>
        <v>6.5987565326499673E-2</v>
      </c>
      <c r="I316" s="1">
        <f>I88/SUM(I88,I241)*'[1]Electricity and CHPs_IN'!E$39</f>
        <v>0.56003226906939196</v>
      </c>
      <c r="J316" s="1">
        <f>J88/SUM(J88,J241)*'[1]Electricity and CHPs_IN'!F$39</f>
        <v>0.3806924124413017</v>
      </c>
      <c r="K316" s="1">
        <f>K88/SUM(K88,K241)*'[1]Electricity and CHPs_IN'!G$39</f>
        <v>0.49334184555499067</v>
      </c>
      <c r="L316" s="1">
        <f>L88/SUM(L88,L241)*'[1]Electricity and CHPs_IN'!H$39</f>
        <v>0.52902353579697847</v>
      </c>
      <c r="M316" s="1">
        <f>M88/SUM(M88,M241)*'[1]Electricity and CHPs_IN'!I$39</f>
        <v>0.11427673399097305</v>
      </c>
      <c r="N316" s="1">
        <f>N88/SUM(N88,N241)*'[1]Electricity and CHPs_IN'!J$39</f>
        <v>0.92692261983881608</v>
      </c>
      <c r="O316" s="1">
        <f>O88/SUM(O88,O241)*'[1]Electricity and CHPs_IN'!K$39</f>
        <v>0.88682571000859878</v>
      </c>
      <c r="P316" s="1">
        <f>P88/SUM(P88,P241)*'[1]Electricity and CHPs_IN'!L$39</f>
        <v>0.92853495859494939</v>
      </c>
      <c r="Q316" s="1">
        <f>Q88/SUM(Q88,Q241)*'[1]Electricity and CHPs_IN'!M$39</f>
        <v>0.93167797409885189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5.5484890792158843E-4</v>
      </c>
      <c r="L317" s="1">
        <f>IFERROR(L89/SUM(L89,L242),0)*'[1]Electricity and CHPs_IN'!H$40</f>
        <v>1.0935814891787714E-3</v>
      </c>
      <c r="M317" s="1">
        <f>IFERROR(M89/SUM(M89,M242),0)*'[1]Electricity and CHPs_IN'!I$40</f>
        <v>4.4501955962359209E-2</v>
      </c>
      <c r="N317" s="1">
        <f>IFERROR(N89/SUM(N89,N242),0)*'[1]Electricity and CHPs_IN'!J$40</f>
        <v>0.36095161074145632</v>
      </c>
      <c r="O317" s="1">
        <f>IFERROR(O89/SUM(O89,O242),0)*'[1]Electricity and CHPs_IN'!K$40</f>
        <v>0.34560917793935619</v>
      </c>
      <c r="P317" s="1">
        <f>IFERROR(P89/SUM(P89,P242),0)*'[1]Electricity and CHPs_IN'!L$40</f>
        <v>0.36218602386255</v>
      </c>
      <c r="Q317" s="1">
        <f>IFERROR(Q89/SUM(Q89,Q242),0)*'[1]Electricity and CHPs_IN'!M$40</f>
        <v>0.36452725310423872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1.582580690073079E-2</v>
      </c>
      <c r="G319" s="1">
        <f>G91/SUM(G91,G244)*'[1]Electricity and CHPs_IN'!C$48</f>
        <v>2.0177357221652415E-2</v>
      </c>
      <c r="H319" s="1">
        <f>H91/SUM(H91,H244)*'[1]Electricity and CHPs_IN'!D$48</f>
        <v>5.5696916769186703E-3</v>
      </c>
      <c r="I319" s="1">
        <f>IFERROR(I91/SUM(I91,I244)*'[1]Electricity and CHPs_IN'!E$48,0)</f>
        <v>3.8449008374262074E-3</v>
      </c>
      <c r="J319" s="1">
        <f>IFERROR(J91/SUM(J91,J244)*'[1]Electricity and CHPs_IN'!F$48,0)</f>
        <v>5.8306206406801044E-3</v>
      </c>
      <c r="K319" s="1">
        <f>IFERROR(K91/SUM(K91,K244)*'[1]Electricity and CHPs_IN'!G$48,0)</f>
        <v>2.3795823526998987E-3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8.0221482035640692E-4</v>
      </c>
      <c r="O319" s="1">
        <f>IFERROR(O91/SUM(O91,O244)*'[1]Electricity and CHPs_IN'!K$48,0)</f>
        <v>1.9061244154740206E-3</v>
      </c>
      <c r="P319" s="1">
        <f>IFERROR(P91/SUM(P91,P244)*'[1]Electricity and CHPs_IN'!L$48,0)</f>
        <v>6.2253551622273749E-3</v>
      </c>
      <c r="Q319" s="1">
        <f>IFERROR(Q91/SUM(Q91,Q244)*'[1]Electricity and CHPs_IN'!M$48,0)</f>
        <v>6.5573904297901451E-3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7.1018385920457508E-4</v>
      </c>
      <c r="O320" s="1">
        <f>IFERROR(O92/SUM(O92,O245),0)*'[1]Electricity and CHPs_IN'!K$49</f>
        <v>1.4321903781891389E-3</v>
      </c>
      <c r="P320" s="1">
        <f>IFERROR(P92/SUM(P92,P245),0)*'[1]Electricity and CHPs_IN'!L$49</f>
        <v>1.4343040219710669E-3</v>
      </c>
      <c r="Q320" s="1">
        <f>IFERROR(Q92/SUM(Q92,Q245),0)*'[1]Electricity and CHPs_IN'!M$49</f>
        <v>2.4010759699658402E-3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3.1868817244821428E-2</v>
      </c>
      <c r="G321" s="1">
        <f>IFERROR(G93/SUM(G93,G246),0)*'[1]Electricity and CHPs_IN'!C$51</f>
        <v>3.9482030249559291E-2</v>
      </c>
      <c r="H321" s="1">
        <f>IFERROR(H93/SUM(H93,H246),0)*'[1]Electricity and CHPs_IN'!D$51</f>
        <v>0.15438293813711529</v>
      </c>
      <c r="I321" s="1">
        <f>IFERROR(I93/SUM(I93,I246),0)*'[1]Electricity and CHPs_IN'!E$51</f>
        <v>0.15626138431771383</v>
      </c>
      <c r="J321" s="1">
        <f>IFERROR(J93/SUM(J93,J246),0)*'[1]Electricity and CHPs_IN'!F$51</f>
        <v>0.15773056252522719</v>
      </c>
      <c r="K321" s="1">
        <f>IFERROR(K93/SUM(K93,K246),0)*'[1]Electricity and CHPs_IN'!G$51</f>
        <v>7.1980359173156844E-2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6.4680417917579135E-4</v>
      </c>
      <c r="O321" s="1">
        <f>IFERROR(O93/SUM(O93,O246),0)*'[1]Electricity and CHPs_IN'!K$51</f>
        <v>7.6871821777056842E-2</v>
      </c>
      <c r="P321" s="1">
        <f>IFERROR(P93/SUM(P93,P246),0)*'[1]Electricity and CHPs_IN'!L$51</f>
        <v>0.10043606023982141</v>
      </c>
      <c r="Q321" s="1">
        <f>IFERROR(Q93/SUM(Q93,Q246),0)*'[1]Electricity and CHPs_IN'!M$51</f>
        <v>0.14744920644696879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1.4570935598219033E-3</v>
      </c>
      <c r="O322" s="1">
        <f>IFERROR(O94/SUM(O94,O247),0)*'[1]Electricity and CHPs_IN'!K$52</f>
        <v>4.2726949513293344E-3</v>
      </c>
      <c r="P322" s="1">
        <f>IFERROR(P94/SUM(P94,P247),0)*'[1]Electricity and CHPs_IN'!L$52</f>
        <v>3.4596941177411091E-3</v>
      </c>
      <c r="Q322" s="1">
        <f>IFERROR(Q94/SUM(Q94,Q247),0)*'[1]Electricity and CHPs_IN'!M$52</f>
        <v>7.5167126567239955E-3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1.0647001975932313</v>
      </c>
      <c r="G323" s="1">
        <f>IFERROR(G95/SUM(G95,G248),0)*'[1]Electricity and CHPs_IN'!C$54</f>
        <v>1.2557793966070621</v>
      </c>
      <c r="H323" s="1">
        <f>IFERROR(H95/SUM(H95,H248),0)*'[1]Electricity and CHPs_IN'!D$54</f>
        <v>1.7588170262762568</v>
      </c>
      <c r="I323" s="1">
        <f>IFERROR(I95/SUM(I95,I248),0)*'[1]Electricity and CHPs_IN'!E$54</f>
        <v>1.9326760092614892</v>
      </c>
      <c r="J323" s="1">
        <f>IFERROR(J95/SUM(J95,J248),0)*'[1]Electricity and CHPs_IN'!F$54</f>
        <v>2.1149208836142117</v>
      </c>
      <c r="K323" s="1">
        <f>IFERROR(K95/SUM(K95,K248),0)*'[1]Electricity and CHPs_IN'!G$54</f>
        <v>2.2387116803114999</v>
      </c>
      <c r="L323" s="1">
        <f>IFERROR(L95/SUM(L95,L248),0)*'[1]Electricity and CHPs_IN'!H$54</f>
        <v>2.2090328913682433</v>
      </c>
      <c r="M323" s="1">
        <f>IFERROR(M95/SUM(M95,M248),0)*'[1]Electricity and CHPs_IN'!I$54</f>
        <v>2.2090343795300074</v>
      </c>
      <c r="N323" s="1">
        <f>IFERROR(N95/SUM(N95,N248),0)*'[1]Electricity and CHPs_IN'!J$54</f>
        <v>2.2130772167190642</v>
      </c>
      <c r="O323" s="1">
        <f>IFERROR(O95/SUM(O95,O248),0)*'[1]Electricity and CHPs_IN'!K$54</f>
        <v>2.2130784576732658</v>
      </c>
      <c r="P323" s="1">
        <f>IFERROR(P95/SUM(P95,P248),0)*'[1]Electricity and CHPs_IN'!L$54</f>
        <v>2.3219159406263166</v>
      </c>
      <c r="Q323" s="1">
        <f>IFERROR(Q95/SUM(Q95,Q248),0)*'[1]Electricity and CHPs_IN'!M$54</f>
        <v>2.3219795039901268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0.76408036909099519</v>
      </c>
      <c r="G324" s="1">
        <f>IFERROR(G96/SUM(G96,G249),0)*'[1]Electricity and CHPs_IN'!C$55</f>
        <v>0.79072610739459492</v>
      </c>
      <c r="H324" s="1">
        <f>IFERROR(H96/SUM(H96,H249),0)*'[1]Electricity and CHPs_IN'!D$55</f>
        <v>0.69847047004464935</v>
      </c>
      <c r="I324" s="1">
        <f>IFERROR(I96/SUM(I96,I249),0)*'[1]Electricity and CHPs_IN'!E$55</f>
        <v>0.60777931514704964</v>
      </c>
      <c r="J324" s="1">
        <f>IFERROR(J96/SUM(J96,J249),0)*'[1]Electricity and CHPs_IN'!F$55</f>
        <v>0.50429287384042409</v>
      </c>
      <c r="K324" s="1">
        <f>IFERROR(K96/SUM(K96,K249),0)*'[1]Electricity and CHPs_IN'!G$55</f>
        <v>0.23982105902418019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8.4766091340324906E-4</v>
      </c>
      <c r="O324" s="1">
        <f>IFERROR(O96/SUM(O96,O249),0)*'[1]Electricity and CHPs_IN'!K$55</f>
        <v>1.5258400129574809E-3</v>
      </c>
      <c r="P324" s="1">
        <f>IFERROR(P96/SUM(P96,P249),0)*'[1]Electricity and CHPs_IN'!L$55</f>
        <v>1.4928599861874653E-3</v>
      </c>
      <c r="Q324" s="1">
        <f>IFERROR(Q96/SUM(Q96,Q249),0)*'[1]Electricity and CHPs_IN'!M$55</f>
        <v>2.275526381741699E-3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3.271466767099962E-4</v>
      </c>
      <c r="O325" s="1">
        <f>IFERROR(O97/SUM(O97,O250),0)*'[1]Electricity and CHPs_IN'!K$58</f>
        <v>8.5650855096715891E-4</v>
      </c>
      <c r="P325" s="1">
        <f>IFERROR(P97/SUM(P97,P250),0)*'[1]Electricity and CHPs_IN'!L$58</f>
        <v>7.2274701781668556E-4</v>
      </c>
      <c r="Q325" s="1">
        <f>IFERROR(Q97/SUM(Q97,Q250),0)*'[1]Electricity and CHPs_IN'!M$58</f>
        <v>1.5219963952172269E-3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2.9078941530869011</v>
      </c>
      <c r="G326" s="1">
        <f t="shared" ref="G326:K326" si="309">G310-G342</f>
        <v>0.91753404278997119</v>
      </c>
      <c r="H326" s="1">
        <f t="shared" si="309"/>
        <v>0.89000340162758373</v>
      </c>
      <c r="I326" s="1">
        <f t="shared" si="309"/>
        <v>1.2734862700692133</v>
      </c>
      <c r="J326" s="1">
        <f t="shared" si="309"/>
        <v>0.96821852332342129</v>
      </c>
      <c r="K326" s="1">
        <f t="shared" si="309"/>
        <v>0.68261668424449118</v>
      </c>
      <c r="L326" s="1">
        <f t="shared" ref="L326:O326" si="310">L310-L342</f>
        <v>0.25812351298114811</v>
      </c>
      <c r="M326" s="1">
        <f t="shared" si="310"/>
        <v>1.9875188402772803E-2</v>
      </c>
      <c r="N326" s="1">
        <f t="shared" si="310"/>
        <v>8.3514404810025589E-2</v>
      </c>
      <c r="O326" s="1">
        <f t="shared" si="310"/>
        <v>0.15207970618093825</v>
      </c>
      <c r="P326" s="1">
        <f>P310-P342</f>
        <v>0.20336324113603244</v>
      </c>
      <c r="Q326" s="1">
        <f>Q310-Q342</f>
        <v>0.25169473905949946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9.8899832805509921E-6</v>
      </c>
      <c r="L327" s="1">
        <f t="shared" ref="L327:O327" si="312">IFERROR(L99/L83,0)*L311</f>
        <v>4.5908466890289071E-6</v>
      </c>
      <c r="M327" s="1">
        <f t="shared" si="312"/>
        <v>3.030228679593139E-5</v>
      </c>
      <c r="N327" s="1">
        <f t="shared" si="312"/>
        <v>2.1362659571729386E-5</v>
      </c>
      <c r="O327" s="1">
        <f t="shared" si="312"/>
        <v>4.8405635525041523E-5</v>
      </c>
      <c r="P327" s="1">
        <f t="shared" ref="P327:Q341" si="313">IFERROR(P99/P83,0)*P311</f>
        <v>6.1294444117508556E-5</v>
      </c>
      <c r="Q327" s="1">
        <f t="shared" si="313"/>
        <v>1.2788786619249626E-4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7.6582866927305028E-6</v>
      </c>
      <c r="L328" s="1">
        <f t="shared" ref="L328:O328" si="315">IFERROR(L100/L84,0)*L312</f>
        <v>0</v>
      </c>
      <c r="M328" s="1">
        <f t="shared" si="315"/>
        <v>2.0302333338460249E-4</v>
      </c>
      <c r="N328" s="1">
        <f t="shared" si="315"/>
        <v>4.7986264029699452E-4</v>
      </c>
      <c r="O328" s="1">
        <f t="shared" si="315"/>
        <v>6.8030620205674719E-4</v>
      </c>
      <c r="P328" s="1">
        <f t="shared" si="313"/>
        <v>1.0510308177083504E-3</v>
      </c>
      <c r="Q328" s="1">
        <f t="shared" si="313"/>
        <v>1.8691655910680859E-3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4.6213111054791776E-6</v>
      </c>
      <c r="M329" s="1">
        <f t="shared" si="317"/>
        <v>3.285963730515703E-5</v>
      </c>
      <c r="N329" s="1">
        <f t="shared" si="317"/>
        <v>5.1252907943824394E-2</v>
      </c>
      <c r="O329" s="1">
        <f t="shared" si="317"/>
        <v>0.10005304558415476</v>
      </c>
      <c r="P329" s="1">
        <f t="shared" si="313"/>
        <v>0.13078211248030688</v>
      </c>
      <c r="Q329" s="1">
        <f t="shared" si="313"/>
        <v>0.15884979992523221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1.2466518582913875</v>
      </c>
      <c r="G330" s="1">
        <f t="shared" si="318"/>
        <v>1.5264225534285478E-4</v>
      </c>
      <c r="H330" s="1">
        <f t="shared" si="318"/>
        <v>1.0465560792344039E-3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0.87032791235013696</v>
      </c>
      <c r="G332" s="1">
        <f t="shared" si="322"/>
        <v>9.9652142822143061E-2</v>
      </c>
      <c r="H332" s="1">
        <f t="shared" si="322"/>
        <v>6.345675155782593E-2</v>
      </c>
      <c r="I332" s="1">
        <f t="shared" si="322"/>
        <v>0.53707644268171995</v>
      </c>
      <c r="J332" s="1">
        <f t="shared" si="322"/>
        <v>0.3515280020050236</v>
      </c>
      <c r="K332" s="1">
        <f t="shared" si="322"/>
        <v>0.41673556836699238</v>
      </c>
      <c r="L332" s="1">
        <f t="shared" ref="L332:O332" si="323">IFERROR(L104/L88,0)*L316</f>
        <v>0.25758183542605079</v>
      </c>
      <c r="M332" s="1">
        <f t="shared" si="323"/>
        <v>1.4113057847503226E-2</v>
      </c>
      <c r="N332" s="1">
        <f t="shared" si="323"/>
        <v>2.277411897675671E-2</v>
      </c>
      <c r="O332" s="1">
        <f t="shared" si="323"/>
        <v>3.4482178037145525E-2</v>
      </c>
      <c r="P332" s="1">
        <f t="shared" si="313"/>
        <v>4.7249313102732407E-2</v>
      </c>
      <c r="Q332" s="1">
        <f t="shared" si="313"/>
        <v>5.7817750642871625E-2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4.6869179471364046E-4</v>
      </c>
      <c r="L333" s="1">
        <f t="shared" ref="L333:O333" si="325">IFERROR(L105/L89,0)*L317</f>
        <v>5.3246539730270851E-4</v>
      </c>
      <c r="M333" s="1">
        <f t="shared" si="325"/>
        <v>5.4959452977841328E-3</v>
      </c>
      <c r="N333" s="1">
        <f t="shared" si="325"/>
        <v>8.8684370754781618E-3</v>
      </c>
      <c r="O333" s="1">
        <f t="shared" si="325"/>
        <v>1.3438217984073615E-2</v>
      </c>
      <c r="P333" s="1">
        <f t="shared" si="313"/>
        <v>1.8430152450921864E-2</v>
      </c>
      <c r="Q333" s="1">
        <f t="shared" si="313"/>
        <v>2.2621706650194584E-2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1.5419122781408374E-2</v>
      </c>
      <c r="G335" s="1">
        <f t="shared" si="328"/>
        <v>1.9402512675813194E-2</v>
      </c>
      <c r="H335" s="1">
        <f t="shared" si="328"/>
        <v>5.3560779102420483E-3</v>
      </c>
      <c r="I335" s="1">
        <f t="shared" si="328"/>
        <v>3.6872976402953753E-3</v>
      </c>
      <c r="J335" s="1">
        <f t="shared" si="328"/>
        <v>5.3839434600855248E-3</v>
      </c>
      <c r="K335" s="1">
        <f t="shared" si="328"/>
        <v>2.0100800553678588E-3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1.9710098095233992E-5</v>
      </c>
      <c r="O335" s="1">
        <f t="shared" si="329"/>
        <v>7.4115263815127612E-5</v>
      </c>
      <c r="P335" s="1">
        <f t="shared" si="313"/>
        <v>3.167826396982283E-4</v>
      </c>
      <c r="Q335" s="1">
        <f t="shared" si="313"/>
        <v>4.0693627549182873E-4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1.744893409517799E-5</v>
      </c>
      <c r="O336" s="1">
        <f t="shared" si="331"/>
        <v>5.5687428822204326E-5</v>
      </c>
      <c r="P336" s="1">
        <f t="shared" si="313"/>
        <v>7.2985814041043862E-5</v>
      </c>
      <c r="Q336" s="1">
        <f t="shared" si="313"/>
        <v>1.4900514508819603E-4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3.1049867414562927E-2</v>
      </c>
      <c r="G337" s="1">
        <f t="shared" si="332"/>
        <v>3.7965853702677257E-2</v>
      </c>
      <c r="H337" s="1">
        <f t="shared" si="332"/>
        <v>0.14846190644648535</v>
      </c>
      <c r="I337" s="1">
        <f t="shared" si="332"/>
        <v>0.14985620124593219</v>
      </c>
      <c r="J337" s="1">
        <f t="shared" si="332"/>
        <v>0.1456470044781121</v>
      </c>
      <c r="K337" s="1">
        <f t="shared" si="332"/>
        <v>6.0803226325836096E-2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1.5891720641982382E-5</v>
      </c>
      <c r="O337" s="1">
        <f t="shared" si="333"/>
        <v>2.9889839848356399E-3</v>
      </c>
      <c r="P337" s="1">
        <f t="shared" si="313"/>
        <v>5.1107767275204398E-3</v>
      </c>
      <c r="Q337" s="1">
        <f t="shared" si="313"/>
        <v>9.1503520399159113E-3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3.580020746221546E-5</v>
      </c>
      <c r="O338" s="1">
        <f t="shared" si="335"/>
        <v>1.6613391599655208E-4</v>
      </c>
      <c r="P338" s="1">
        <f t="shared" si="313"/>
        <v>1.7604955968075734E-4</v>
      </c>
      <c r="Q338" s="1">
        <f t="shared" si="313"/>
        <v>4.6646956365040511E-4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0.74444539224940554</v>
      </c>
      <c r="G340" s="1">
        <f t="shared" si="338"/>
        <v>0.76036089133399509</v>
      </c>
      <c r="H340" s="1">
        <f t="shared" si="338"/>
        <v>0.67168210963379582</v>
      </c>
      <c r="I340" s="1">
        <f t="shared" si="338"/>
        <v>0.58286632850126574</v>
      </c>
      <c r="J340" s="1">
        <f t="shared" si="338"/>
        <v>0.46565957338020003</v>
      </c>
      <c r="K340" s="1">
        <f t="shared" si="338"/>
        <v>0.2025815694316076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2.0826690470827862E-5</v>
      </c>
      <c r="O340" s="1">
        <f t="shared" si="339"/>
        <v>5.9328779476285389E-5</v>
      </c>
      <c r="P340" s="1">
        <f t="shared" si="313"/>
        <v>7.596548547040988E-5</v>
      </c>
      <c r="Q340" s="1">
        <f t="shared" si="313"/>
        <v>1.4121383200893197E-4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8.0378633326906725E-6</v>
      </c>
      <c r="O341" s="1">
        <f t="shared" si="341"/>
        <v>3.3303365037196233E-5</v>
      </c>
      <c r="P341" s="1">
        <f t="shared" si="313"/>
        <v>3.6777613834336486E-5</v>
      </c>
      <c r="Q341" s="1">
        <f t="shared" si="313"/>
        <v>9.4451527785803798E-5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1.1413968028084689</v>
      </c>
      <c r="G342" s="1">
        <f t="shared" ref="G342:K342" si="342">SUM(G343:G357)</f>
        <v>1.2924213646117459</v>
      </c>
      <c r="H342" s="1">
        <f t="shared" si="342"/>
        <v>1.7943125851838535</v>
      </c>
      <c r="I342" s="1">
        <f t="shared" si="342"/>
        <v>1.9871076085638575</v>
      </c>
      <c r="J342" s="1">
        <f t="shared" si="342"/>
        <v>2.1952488297384236</v>
      </c>
      <c r="K342" s="1">
        <f t="shared" si="342"/>
        <v>2.3641934651548202</v>
      </c>
      <c r="L342" s="1">
        <f t="shared" ref="L342:O342" si="343">SUM(L343:L357)</f>
        <v>2.4810492685427401</v>
      </c>
      <c r="M342" s="1">
        <f t="shared" si="343"/>
        <v>2.3500932454382202</v>
      </c>
      <c r="N342" s="1">
        <f t="shared" si="343"/>
        <v>5.5286576783139658</v>
      </c>
      <c r="O342" s="1">
        <f t="shared" si="343"/>
        <v>5.9722422137389684</v>
      </c>
      <c r="P342" s="1">
        <f>SUM(P343:P357)</f>
        <v>6.1150103469785027</v>
      </c>
      <c r="Q342" s="1">
        <f>SUM(Q343:Q357)</f>
        <v>6.1261057190653361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1.8180228856956056E-6</v>
      </c>
      <c r="L343" s="1">
        <f t="shared" ref="L343:O343" si="345">L311-L327</f>
        <v>4.837869212908871E-6</v>
      </c>
      <c r="M343" s="1">
        <f t="shared" si="345"/>
        <v>2.150624247296752E-4</v>
      </c>
      <c r="N343" s="1">
        <f t="shared" si="345"/>
        <v>8.4811257225443258E-4</v>
      </c>
      <c r="O343" s="1">
        <f t="shared" si="345"/>
        <v>1.1965088256980698E-3</v>
      </c>
      <c r="P343" s="1">
        <f t="shared" ref="P343:Q357" si="346">P311-P327</f>
        <v>1.1432528898724099E-3</v>
      </c>
      <c r="Q343" s="1">
        <f t="shared" si="346"/>
        <v>1.9329032708065349E-3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1.4077820030274578E-6</v>
      </c>
      <c r="L344" s="1">
        <f t="shared" ref="L344:O344" si="348">L312-L328</f>
        <v>3.852869633177197E-6</v>
      </c>
      <c r="M344" s="1">
        <f t="shared" si="348"/>
        <v>1.4409041353359616E-3</v>
      </c>
      <c r="N344" s="1">
        <f t="shared" si="348"/>
        <v>1.9050883473781893E-2</v>
      </c>
      <c r="O344" s="1">
        <f t="shared" si="348"/>
        <v>1.6816066272220122E-2</v>
      </c>
      <c r="P344" s="1">
        <f t="shared" si="346"/>
        <v>1.9603636789436229E-2</v>
      </c>
      <c r="Q344" s="1">
        <f t="shared" si="346"/>
        <v>2.8250657331449987E-2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4.8699728470350572E-6</v>
      </c>
      <c r="M345" s="1">
        <f t="shared" si="350"/>
        <v>2.3321254010220808E-4</v>
      </c>
      <c r="N345" s="1">
        <f t="shared" si="350"/>
        <v>2.0347764025262536</v>
      </c>
      <c r="O345" s="1">
        <f t="shared" si="350"/>
        <v>2.4731490616930571</v>
      </c>
      <c r="P345" s="1">
        <f t="shared" si="346"/>
        <v>2.4393243170635124</v>
      </c>
      <c r="Q345" s="1">
        <f t="shared" si="346"/>
        <v>2.400863404666461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3.2880827286893011E-2</v>
      </c>
      <c r="G346" s="1">
        <f t="shared" si="351"/>
        <v>6.0958093929992536E-6</v>
      </c>
      <c r="H346" s="1">
        <f t="shared" si="351"/>
        <v>4.1739270763048973E-5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2.2955167137173826E-2</v>
      </c>
      <c r="G348" s="1">
        <f t="shared" si="355"/>
        <v>3.979635041969784E-3</v>
      </c>
      <c r="H348" s="1">
        <f t="shared" si="355"/>
        <v>2.5308137686737425E-3</v>
      </c>
      <c r="I348" s="1">
        <f t="shared" si="355"/>
        <v>2.2955826387672018E-2</v>
      </c>
      <c r="J348" s="1">
        <f t="shared" si="355"/>
        <v>2.9164410436278099E-2</v>
      </c>
      <c r="K348" s="1">
        <f t="shared" si="355"/>
        <v>7.6606277187998284E-2</v>
      </c>
      <c r="L348" s="1">
        <f t="shared" ref="L348:O348" si="356">L316-L332</f>
        <v>0.27144170037092769</v>
      </c>
      <c r="M348" s="1">
        <f t="shared" si="356"/>
        <v>0.10016367614346983</v>
      </c>
      <c r="N348" s="1">
        <f t="shared" si="356"/>
        <v>0.90414850086205933</v>
      </c>
      <c r="O348" s="1">
        <f t="shared" si="356"/>
        <v>0.85234353197145329</v>
      </c>
      <c r="P348" s="1">
        <f t="shared" si="346"/>
        <v>0.881285645492217</v>
      </c>
      <c r="Q348" s="1">
        <f t="shared" si="346"/>
        <v>0.87386022345598025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8.6157113207947962E-5</v>
      </c>
      <c r="L349" s="1">
        <f t="shared" ref="L349:O349" si="358">L317-L333</f>
        <v>5.6111609187606292E-4</v>
      </c>
      <c r="M349" s="1">
        <f t="shared" si="358"/>
        <v>3.9006010664575076E-2</v>
      </c>
      <c r="N349" s="1">
        <f t="shared" si="358"/>
        <v>0.35208317366597813</v>
      </c>
      <c r="O349" s="1">
        <f t="shared" si="358"/>
        <v>0.33217095995528256</v>
      </c>
      <c r="P349" s="1">
        <f t="shared" si="346"/>
        <v>0.34375587141162811</v>
      </c>
      <c r="Q349" s="1">
        <f t="shared" si="346"/>
        <v>0.34190554645404414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4.066841193224157E-4</v>
      </c>
      <c r="G351" s="1">
        <f t="shared" si="361"/>
        <v>7.7484454583922127E-4</v>
      </c>
      <c r="H351" s="1">
        <f t="shared" si="361"/>
        <v>2.1361376667662201E-4</v>
      </c>
      <c r="I351" s="1">
        <f t="shared" si="361"/>
        <v>1.5760319713083214E-4</v>
      </c>
      <c r="J351" s="1">
        <f t="shared" si="361"/>
        <v>4.4667718059457958E-4</v>
      </c>
      <c r="K351" s="1">
        <f t="shared" si="361"/>
        <v>3.6950229733203992E-4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7.8250472226117291E-4</v>
      </c>
      <c r="O351" s="1">
        <f t="shared" si="362"/>
        <v>1.832009151658893E-3</v>
      </c>
      <c r="P351" s="1">
        <f t="shared" si="346"/>
        <v>5.9085725225291466E-3</v>
      </c>
      <c r="Q351" s="1">
        <f t="shared" si="346"/>
        <v>6.150454154298316E-3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6.9273492510939704E-4</v>
      </c>
      <c r="O352" s="1">
        <f t="shared" si="364"/>
        <v>1.3765029493669346E-3</v>
      </c>
      <c r="P352" s="1">
        <f t="shared" si="346"/>
        <v>1.3613182079300231E-3</v>
      </c>
      <c r="Q352" s="1">
        <f t="shared" si="346"/>
        <v>2.2520708248776442E-3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8.1894983025850021E-4</v>
      </c>
      <c r="G353" s="1">
        <f t="shared" si="365"/>
        <v>1.5161765468820337E-3</v>
      </c>
      <c r="H353" s="1">
        <f t="shared" si="365"/>
        <v>5.9210316906299354E-3</v>
      </c>
      <c r="I353" s="1">
        <f t="shared" si="365"/>
        <v>6.4051830717816449E-3</v>
      </c>
      <c r="J353" s="1">
        <f t="shared" si="365"/>
        <v>1.2083558047115084E-2</v>
      </c>
      <c r="K353" s="1">
        <f t="shared" si="365"/>
        <v>1.1177132847320748E-2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6.3091245853380898E-4</v>
      </c>
      <c r="O353" s="1">
        <f t="shared" si="366"/>
        <v>7.3882837792221198E-2</v>
      </c>
      <c r="P353" s="1">
        <f t="shared" si="346"/>
        <v>9.5325283512300962E-2</v>
      </c>
      <c r="Q353" s="1">
        <f t="shared" si="346"/>
        <v>0.13829885440705289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1.4212933523596878E-3</v>
      </c>
      <c r="O354" s="1">
        <f t="shared" si="368"/>
        <v>4.1065610353327826E-3</v>
      </c>
      <c r="P354" s="1">
        <f t="shared" si="346"/>
        <v>3.2836445580603519E-3</v>
      </c>
      <c r="Q354" s="1">
        <f t="shared" si="346"/>
        <v>7.0502430930735908E-3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1.0647001975932313</v>
      </c>
      <c r="G355" s="1">
        <f t="shared" si="369"/>
        <v>1.2557793966070621</v>
      </c>
      <c r="H355" s="1">
        <f t="shared" si="369"/>
        <v>1.7588170262762568</v>
      </c>
      <c r="I355" s="1">
        <f t="shared" si="369"/>
        <v>1.9326760092614892</v>
      </c>
      <c r="J355" s="1">
        <f t="shared" si="369"/>
        <v>2.1149208836142117</v>
      </c>
      <c r="K355" s="1">
        <f t="shared" si="369"/>
        <v>2.2387116803114999</v>
      </c>
      <c r="L355" s="1">
        <f t="shared" ref="L355:O355" si="370">L323-L339</f>
        <v>2.2090328913682433</v>
      </c>
      <c r="M355" s="1">
        <f t="shared" si="370"/>
        <v>2.2090343795300074</v>
      </c>
      <c r="N355" s="1">
        <f t="shared" si="370"/>
        <v>2.2130772167190642</v>
      </c>
      <c r="O355" s="1">
        <f t="shared" si="370"/>
        <v>2.2130784576732658</v>
      </c>
      <c r="P355" s="1">
        <f t="shared" si="346"/>
        <v>2.3219159406263166</v>
      </c>
      <c r="Q355" s="1">
        <f t="shared" si="346"/>
        <v>2.3219795039901268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1.9634976841589658E-2</v>
      </c>
      <c r="G356" s="1">
        <f t="shared" si="371"/>
        <v>3.0365216060599831E-2</v>
      </c>
      <c r="H356" s="1">
        <f t="shared" si="371"/>
        <v>2.6788360410853529E-2</v>
      </c>
      <c r="I356" s="1">
        <f t="shared" si="371"/>
        <v>2.4912986645783897E-2</v>
      </c>
      <c r="J356" s="1">
        <f t="shared" si="371"/>
        <v>3.8633300460224063E-2</v>
      </c>
      <c r="K356" s="1">
        <f t="shared" si="371"/>
        <v>3.7239489592572589E-2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8.2683422293242115E-4</v>
      </c>
      <c r="O356" s="1">
        <f t="shared" si="372"/>
        <v>1.4665112334811955E-3</v>
      </c>
      <c r="P356" s="1">
        <f t="shared" si="346"/>
        <v>1.4168945007170554E-3</v>
      </c>
      <c r="Q356" s="1">
        <f t="shared" si="346"/>
        <v>2.1343125497327669E-3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3.1910881337730553E-4</v>
      </c>
      <c r="O357" s="1">
        <f t="shared" si="374"/>
        <v>8.2320518592996265E-4</v>
      </c>
      <c r="P357" s="1">
        <f t="shared" si="346"/>
        <v>6.8596940398234912E-4</v>
      </c>
      <c r="Q357" s="1">
        <f t="shared" si="346"/>
        <v>1.4275448674314231E-3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22.495507956250126</v>
      </c>
      <c r="G358" s="1">
        <f t="shared" ref="G358:K358" si="376">SUM(G359:G364)</f>
        <v>24.673941931686091</v>
      </c>
      <c r="H358" s="1">
        <f t="shared" si="376"/>
        <v>26.941217883464184</v>
      </c>
      <c r="I358" s="1">
        <f t="shared" si="376"/>
        <v>25.110817483220817</v>
      </c>
      <c r="J358" s="1">
        <f t="shared" si="376"/>
        <v>25.5160998030629</v>
      </c>
      <c r="K358" s="1">
        <f t="shared" si="376"/>
        <v>29.061794380030811</v>
      </c>
      <c r="L358" s="1">
        <f t="shared" ref="L358:O358" si="377">SUM(L359:L364)</f>
        <v>32.547677394591673</v>
      </c>
      <c r="M358" s="1">
        <f t="shared" si="377"/>
        <v>36.63517675732686</v>
      </c>
      <c r="N358" s="1">
        <f t="shared" si="377"/>
        <v>35.202244063524624</v>
      </c>
      <c r="O358" s="1">
        <f t="shared" si="377"/>
        <v>34.039570574220576</v>
      </c>
      <c r="P358" s="1">
        <f>SUM(P359:P364)</f>
        <v>34.070915729284387</v>
      </c>
      <c r="Q358" s="1">
        <f>SUM(Q359:Q364)</f>
        <v>34.077306209248597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18.203591088448349</v>
      </c>
      <c r="G359" s="1">
        <f>'[1]Electricity and CHPs_IN'!C$19</f>
        <v>20.548678133601889</v>
      </c>
      <c r="H359" s="1">
        <f>'[1]Electricity and CHPs_IN'!D$19</f>
        <v>22.79290274780907</v>
      </c>
      <c r="I359" s="1">
        <f>'[1]Electricity and CHPs_IN'!E$19</f>
        <v>20.696585734777468</v>
      </c>
      <c r="J359" s="1">
        <f>'[1]Electricity and CHPs_IN'!F$19</f>
        <v>20.958776348159336</v>
      </c>
      <c r="K359" s="1">
        <f>'[1]Electricity and CHPs_IN'!G$19</f>
        <v>19.96890149027017</v>
      </c>
      <c r="L359" s="1">
        <f>'[1]Electricity and CHPs_IN'!H$19</f>
        <v>13.163285180753997</v>
      </c>
      <c r="M359" s="1">
        <f>'[1]Electricity and CHPs_IN'!I$19</f>
        <v>14.341223599887464</v>
      </c>
      <c r="N359" s="1">
        <f>'[1]Electricity and CHPs_IN'!J$19</f>
        <v>13.674326602254103</v>
      </c>
      <c r="O359" s="1">
        <f>'[1]Electricity and CHPs_IN'!K$19</f>
        <v>13.018158249707483</v>
      </c>
      <c r="P359" s="1">
        <f>'[1]Electricity and CHPs_IN'!L$19</f>
        <v>13.018157456906014</v>
      </c>
      <c r="Q359" s="1">
        <f>'[1]Electricity and CHPs_IN'!M$19</f>
        <v>13.018159344306481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3.4993452545634449</v>
      </c>
      <c r="L360" s="1">
        <f>'[1]Electricity and CHPs_IN'!H$20</f>
        <v>13.480958682031925</v>
      </c>
      <c r="M360" s="1">
        <f>'[1]Electricity and CHPs_IN'!I$20</f>
        <v>14.340203392708323</v>
      </c>
      <c r="N360" s="1">
        <f>'[1]Electricity and CHPs_IN'!J$20</f>
        <v>13.673355261847096</v>
      </c>
      <c r="O360" s="1">
        <f>'[1]Electricity and CHPs_IN'!K$20</f>
        <v>13.017231912730676</v>
      </c>
      <c r="P360" s="1">
        <f>'[1]Electricity and CHPs_IN'!L$20</f>
        <v>13.017232241182644</v>
      </c>
      <c r="Q360" s="1">
        <f>'[1]Electricity and CHPs_IN'!M$20</f>
        <v>13.017234231010709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3.8974730724309197</v>
      </c>
      <c r="G361" s="1">
        <f>IFERROR(G133/SUM(G133,G198),0)*'[1]Electricity and CHPs_IN'!C$26</f>
        <v>3.6922719183267012</v>
      </c>
      <c r="H361" s="1">
        <f>IFERROR(H133/SUM(H133,H198),0)*'[1]Electricity and CHPs_IN'!D$26</f>
        <v>3.514656268508523</v>
      </c>
      <c r="I361" s="1">
        <f>IFERROR(I133/SUM(I133,I198),0)*'[1]Electricity and CHPs_IN'!E$26</f>
        <v>3.7199213543900398</v>
      </c>
      <c r="J361" s="1">
        <f>IFERROR(J133/SUM(J133,J198),0)*'[1]Electricity and CHPs_IN'!F$26</f>
        <v>3.7876602204906544</v>
      </c>
      <c r="K361" s="1">
        <f>IFERROR(K133/SUM(K133,K198),0)*'[1]Electricity and CHPs_IN'!G$26</f>
        <v>4.3310125497197669</v>
      </c>
      <c r="L361" s="1">
        <f>IFERROR(L133/SUM(L133,L198),0)*'[1]Electricity and CHPs_IN'!H$26</f>
        <v>3.5336154415073273</v>
      </c>
      <c r="M361" s="1">
        <f>IFERROR(M133/SUM(M133,M198),0)*'[1]Electricity and CHPs_IN'!I$26</f>
        <v>3.8147792719738352</v>
      </c>
      <c r="N361" s="1">
        <f>IFERROR(N133/SUM(N133,N198),0)*'[1]Electricity and CHPs_IN'!J$26</f>
        <v>4.0299880032271362</v>
      </c>
      <c r="O361" s="1">
        <f>IFERROR(O133/SUM(O133,O198),0)*'[1]Electricity and CHPs_IN'!K$26</f>
        <v>4.2469924123116893</v>
      </c>
      <c r="P361" s="1">
        <f>IFERROR(P133/SUM(P133,P198),0)*'[1]Electricity and CHPs_IN'!L$26</f>
        <v>4.2783107152925055</v>
      </c>
      <c r="Q361" s="1">
        <f>IFERROR(Q133/SUM(Q133,Q198),0)*'[1]Electricity and CHPs_IN'!M$26</f>
        <v>4.2846754318448363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0.39114755591971251</v>
      </c>
      <c r="L362" s="1">
        <f>IFERROR(L134/SUM(L134,L199),0)*'[1]Electricity and CHPs_IN'!H$27</f>
        <v>1.3641659255828504</v>
      </c>
      <c r="M362" s="1">
        <f>IFERROR(M134/SUM(M134,M199),0)*'[1]Electricity and CHPs_IN'!I$27</f>
        <v>1.4726329636168725</v>
      </c>
      <c r="N362" s="1">
        <f>IFERROR(N134/SUM(N134,N199),0)*'[1]Electricity and CHPs_IN'!J$27</f>
        <v>1.4041526532358612</v>
      </c>
      <c r="O362" s="1">
        <f>IFERROR(O134/SUM(O134,O199),0)*'[1]Electricity and CHPs_IN'!K$27</f>
        <v>1.3367736269016204</v>
      </c>
      <c r="P362" s="1">
        <f>IFERROR(P134/SUM(P134,P199),0)*'[1]Electricity and CHPs_IN'!L$27</f>
        <v>1.3367736108205313</v>
      </c>
      <c r="Q362" s="1">
        <f>IFERROR(Q134/SUM(Q134,Q199),0)*'[1]Electricity and CHPs_IN'!M$27</f>
        <v>1.3367738735482479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0.39444379537085739</v>
      </c>
      <c r="G363" s="1">
        <f>IFERROR(G135/SUM(G135,G274),0)*'[1]Electricity and CHPs_IN'!C$44</f>
        <v>0.43299187975750081</v>
      </c>
      <c r="H363" s="1">
        <f>IFERROR(H135/SUM(H135,H274),0)*'[1]Electricity and CHPs_IN'!D$44</f>
        <v>0.63365886714658892</v>
      </c>
      <c r="I363" s="1">
        <f>IFERROR(I135/SUM(I135,I274),0)*'[1]Electricity and CHPs_IN'!E$44</f>
        <v>0.69431039405331196</v>
      </c>
      <c r="J363" s="1">
        <f>IFERROR(J135/SUM(J135,J274),0)*'[1]Electricity and CHPs_IN'!F$44</f>
        <v>0.7696632344129094</v>
      </c>
      <c r="K363" s="1">
        <f>IFERROR(K135/SUM(K135,K274),0)*'[1]Electricity and CHPs_IN'!G$44</f>
        <v>0.82243586592170981</v>
      </c>
      <c r="L363" s="1">
        <f>IFERROR(L135/SUM(L135,L274),0)*'[1]Electricity and CHPs_IN'!H$44</f>
        <v>2.6429952445762973E-4</v>
      </c>
      <c r="M363" s="1">
        <f>IFERROR(M135/SUM(M135,M274),0)*'[1]Electricity and CHPs_IN'!I$44</f>
        <v>1.6008479132178846E-4</v>
      </c>
      <c r="N363" s="1">
        <f>IFERROR(N135/SUM(N135,N274),0)*'[1]Electricity and CHPs_IN'!J$44</f>
        <v>1.4517981697240447E-4</v>
      </c>
      <c r="O363" s="1">
        <f>IFERROR(O135/SUM(O135,O274),0)*'[1]Electricity and CHPs_IN'!K$44</f>
        <v>1.4653816546868019E-4</v>
      </c>
      <c r="P363" s="1">
        <f>IFERROR(P135/SUM(P135,P274),0)*'[1]Electricity and CHPs_IN'!L$44</f>
        <v>1.0005204115415845E-4</v>
      </c>
      <c r="Q363" s="1">
        <f>IFERROR(Q135/SUM(Q135,Q274),0)*'[1]Electricity and CHPs_IN'!M$44</f>
        <v>6.9920189389361922E-5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4.8951663636009841E-2</v>
      </c>
      <c r="L364" s="1">
        <f>IFERROR(L136/SUM(L136,L275),0)*'[1]Electricity and CHPs_IN'!H$45</f>
        <v>1.0053878651911212</v>
      </c>
      <c r="M364" s="1">
        <f>IFERROR(M136/SUM(M136,M275),0)*'[1]Electricity and CHPs_IN'!I$45</f>
        <v>2.6661774443490365</v>
      </c>
      <c r="N364" s="1">
        <f>IFERROR(N136/SUM(N136,N275),0)*'[1]Electricity and CHPs_IN'!J$45</f>
        <v>2.4202763631434547</v>
      </c>
      <c r="O364" s="1">
        <f>IFERROR(O136/SUM(O136,O275),0)*'[1]Electricity and CHPs_IN'!K$45</f>
        <v>2.4202678344036364</v>
      </c>
      <c r="P364" s="1">
        <f>IFERROR(P136/SUM(P136,P275),0)*'[1]Electricity and CHPs_IN'!L$45</f>
        <v>2.4203416530415343</v>
      </c>
      <c r="Q364" s="1">
        <f>IFERROR(Q136/SUM(Q136,Q275),0)*'[1]Electricity and CHPs_IN'!M$45</f>
        <v>2.4203934083489327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11.050532080439636</v>
      </c>
      <c r="G365" s="1">
        <f t="shared" ref="G365:K365" si="378">SUM(G366:G369)</f>
        <v>12.120475025964296</v>
      </c>
      <c r="H365" s="1">
        <f t="shared" si="378"/>
        <v>13.153779508158797</v>
      </c>
      <c r="I365" s="1">
        <f t="shared" si="378"/>
        <v>12.208253544583755</v>
      </c>
      <c r="J365" s="1">
        <f t="shared" si="378"/>
        <v>12.373218284324995</v>
      </c>
      <c r="K365" s="1">
        <f t="shared" si="378"/>
        <v>14.095203425236548</v>
      </c>
      <c r="L365" s="1">
        <f t="shared" ref="L365:O365" si="379">SUM(L366:L369)</f>
        <v>15.771012614938048</v>
      </c>
      <c r="M365" s="1">
        <f t="shared" si="379"/>
        <v>16.984419614093248</v>
      </c>
      <c r="N365" s="1">
        <f t="shared" si="379"/>
        <v>16.390911260282095</v>
      </c>
      <c r="O365" s="1">
        <f t="shared" si="379"/>
        <v>15.809578100825734</v>
      </c>
      <c r="P365" s="1">
        <f>SUM(P366:P369)</f>
        <v>15.825237012100848</v>
      </c>
      <c r="Q365" s="1">
        <f>SUM(Q366:Q369)</f>
        <v>15.828421440355136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9.101795544224176</v>
      </c>
      <c r="G366" s="1">
        <f t="shared" ref="G366:K366" si="380">G359*IFERROR(G138/G131,0)</f>
        <v>10.274339066800945</v>
      </c>
      <c r="H366" s="1">
        <f t="shared" si="380"/>
        <v>11.396451373904535</v>
      </c>
      <c r="I366" s="1">
        <f t="shared" si="380"/>
        <v>10.348292867388736</v>
      </c>
      <c r="J366" s="1">
        <f t="shared" si="380"/>
        <v>10.479388174079668</v>
      </c>
      <c r="K366" s="1">
        <f t="shared" si="380"/>
        <v>9.9844507451350868</v>
      </c>
      <c r="L366" s="1">
        <f t="shared" ref="L366:O366" si="381">L359*IFERROR(L138/L131,0)</f>
        <v>6.5816425903769984</v>
      </c>
      <c r="M366" s="1">
        <f t="shared" si="381"/>
        <v>7.1706117999437318</v>
      </c>
      <c r="N366" s="1">
        <f t="shared" si="381"/>
        <v>6.8371633011270516</v>
      </c>
      <c r="O366" s="1">
        <f t="shared" si="381"/>
        <v>6.5090791248537414</v>
      </c>
      <c r="P366" s="1">
        <f t="shared" ref="P366:Q371" si="382">P359*IFERROR(P138/P131,0)</f>
        <v>6.5090787284530069</v>
      </c>
      <c r="Q366" s="1">
        <f t="shared" si="382"/>
        <v>6.5090796721532405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1.7496726272817225</v>
      </c>
      <c r="L367" s="1">
        <f t="shared" ref="L367:O367" si="384">L360*IFERROR(L139/L132,0)</f>
        <v>6.7404793410159627</v>
      </c>
      <c r="M367" s="1">
        <f t="shared" si="384"/>
        <v>7.1701016963541617</v>
      </c>
      <c r="N367" s="1">
        <f t="shared" si="384"/>
        <v>6.836677630923548</v>
      </c>
      <c r="O367" s="1">
        <f t="shared" si="384"/>
        <v>6.5086159563653379</v>
      </c>
      <c r="P367" s="1">
        <f t="shared" si="382"/>
        <v>6.5086161205913218</v>
      </c>
      <c r="Q367" s="1">
        <f t="shared" si="382"/>
        <v>6.5086171155053547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1.9487365362154598</v>
      </c>
      <c r="G368" s="1">
        <f t="shared" si="385"/>
        <v>1.846135959163351</v>
      </c>
      <c r="H368" s="1">
        <f t="shared" si="385"/>
        <v>1.7573281342542615</v>
      </c>
      <c r="I368" s="1">
        <f t="shared" si="385"/>
        <v>1.8599606771950199</v>
      </c>
      <c r="J368" s="1">
        <f t="shared" si="385"/>
        <v>1.893830110245327</v>
      </c>
      <c r="K368" s="1">
        <f t="shared" si="385"/>
        <v>2.1655062748598835</v>
      </c>
      <c r="L368" s="1">
        <f t="shared" ref="L368:O368" si="386">L361*IFERROR(L140/L133,0)</f>
        <v>1.7668077207536637</v>
      </c>
      <c r="M368" s="1">
        <f t="shared" si="386"/>
        <v>1.9073896359869176</v>
      </c>
      <c r="N368" s="1">
        <f t="shared" si="386"/>
        <v>2.0149940016135681</v>
      </c>
      <c r="O368" s="1">
        <f t="shared" si="386"/>
        <v>2.1234962061558447</v>
      </c>
      <c r="P368" s="1">
        <f t="shared" si="382"/>
        <v>2.1391553576462523</v>
      </c>
      <c r="Q368" s="1">
        <f t="shared" si="382"/>
        <v>2.1423377159224182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0.19557377795985625</v>
      </c>
      <c r="L369" s="1">
        <f t="shared" ref="L369:O369" si="388">L362*IFERROR(L141/L134,0)</f>
        <v>0.68208296279142533</v>
      </c>
      <c r="M369" s="1">
        <f t="shared" si="388"/>
        <v>0.73631648180843623</v>
      </c>
      <c r="N369" s="1">
        <f t="shared" si="388"/>
        <v>0.70207632661793051</v>
      </c>
      <c r="O369" s="1">
        <f t="shared" si="388"/>
        <v>0.66838681345081019</v>
      </c>
      <c r="P369" s="1">
        <f t="shared" si="382"/>
        <v>0.66838680541026563</v>
      </c>
      <c r="Q369" s="1">
        <f t="shared" si="382"/>
        <v>0.66838693677412397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11.444975875810492</v>
      </c>
      <c r="G372" s="1">
        <f t="shared" ref="G372:K372" si="393">SUM(G373:G378)</f>
        <v>12.553466905721795</v>
      </c>
      <c r="H372" s="1">
        <f t="shared" si="393"/>
        <v>13.787438375305387</v>
      </c>
      <c r="I372" s="1">
        <f t="shared" si="393"/>
        <v>12.902563938637066</v>
      </c>
      <c r="J372" s="1">
        <f t="shared" si="393"/>
        <v>13.142881518737905</v>
      </c>
      <c r="K372" s="1">
        <f t="shared" si="393"/>
        <v>14.966590954794265</v>
      </c>
      <c r="L372" s="1">
        <f t="shared" ref="L372:O372" si="394">SUM(L373:L378)</f>
        <v>16.776664779653629</v>
      </c>
      <c r="M372" s="1">
        <f t="shared" si="394"/>
        <v>19.650757143233605</v>
      </c>
      <c r="N372" s="1">
        <f t="shared" si="394"/>
        <v>18.811332803242522</v>
      </c>
      <c r="O372" s="1">
        <f t="shared" si="394"/>
        <v>18.229992473394837</v>
      </c>
      <c r="P372" s="1">
        <f>SUM(P373:P378)</f>
        <v>18.245678717183537</v>
      </c>
      <c r="Q372" s="1">
        <f>SUM(Q373:Q378)</f>
        <v>18.248884768893458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9.1017955442241743</v>
      </c>
      <c r="G373" s="1">
        <f t="shared" si="395"/>
        <v>10.274339066800945</v>
      </c>
      <c r="H373" s="1">
        <f t="shared" si="395"/>
        <v>11.396451373904535</v>
      </c>
      <c r="I373" s="1">
        <f t="shared" si="395"/>
        <v>10.348292867388734</v>
      </c>
      <c r="J373" s="1">
        <f t="shared" si="395"/>
        <v>10.479388174079668</v>
      </c>
      <c r="K373" s="1">
        <f t="shared" si="395"/>
        <v>9.984450745135085</v>
      </c>
      <c r="L373" s="1">
        <f t="shared" ref="L373:O373" si="396">L366*IFERROR(L145/L138,0)</f>
        <v>6.5816425903769984</v>
      </c>
      <c r="M373" s="1">
        <f t="shared" si="396"/>
        <v>7.1706117999437318</v>
      </c>
      <c r="N373" s="1">
        <f t="shared" si="396"/>
        <v>6.8371633011270516</v>
      </c>
      <c r="O373" s="1">
        <f t="shared" si="396"/>
        <v>6.5090791248537414</v>
      </c>
      <c r="P373" s="1">
        <f t="shared" ref="P373:Q376" si="397">P366*IFERROR(P145/P138,0)</f>
        <v>6.5090787284530069</v>
      </c>
      <c r="Q373" s="1">
        <f t="shared" si="397"/>
        <v>6.5090796721532405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1.7496726272817225</v>
      </c>
      <c r="L374" s="1">
        <f t="shared" ref="L374:O374" si="399">L367*IFERROR(L146/L139,0)</f>
        <v>6.7404793410159627</v>
      </c>
      <c r="M374" s="1">
        <f t="shared" si="399"/>
        <v>7.1701016963541617</v>
      </c>
      <c r="N374" s="1">
        <f t="shared" si="399"/>
        <v>6.836677630923548</v>
      </c>
      <c r="O374" s="1">
        <f t="shared" si="399"/>
        <v>6.5086159563653379</v>
      </c>
      <c r="P374" s="1">
        <f t="shared" si="397"/>
        <v>6.5086161205913218</v>
      </c>
      <c r="Q374" s="1">
        <f t="shared" si="397"/>
        <v>6.5086171155053547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1.9487365362154598</v>
      </c>
      <c r="G375" s="1">
        <f t="shared" si="400"/>
        <v>1.8461359591633504</v>
      </c>
      <c r="H375" s="1">
        <f t="shared" si="400"/>
        <v>1.7573281342542615</v>
      </c>
      <c r="I375" s="1">
        <f t="shared" si="400"/>
        <v>1.8599606771950199</v>
      </c>
      <c r="J375" s="1">
        <f t="shared" si="400"/>
        <v>1.8938301102453274</v>
      </c>
      <c r="K375" s="1">
        <f t="shared" si="400"/>
        <v>2.1655062748598835</v>
      </c>
      <c r="L375" s="1">
        <f t="shared" ref="L375:O375" si="401">L368*IFERROR(L147/L140,0)</f>
        <v>1.7668077207536637</v>
      </c>
      <c r="M375" s="1">
        <f t="shared" si="401"/>
        <v>1.9073896359869176</v>
      </c>
      <c r="N375" s="1">
        <f t="shared" si="401"/>
        <v>2.0149940016135681</v>
      </c>
      <c r="O375" s="1">
        <f t="shared" si="401"/>
        <v>2.1234962061558447</v>
      </c>
      <c r="P375" s="1">
        <f t="shared" si="397"/>
        <v>2.1391553576462528</v>
      </c>
      <c r="Q375" s="1">
        <f t="shared" si="397"/>
        <v>2.1423377159224182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0.19557377795985625</v>
      </c>
      <c r="L376" s="1">
        <f t="shared" ref="L376:O376" si="403">L369*IFERROR(L148/L141,0)</f>
        <v>0.68208296279142511</v>
      </c>
      <c r="M376" s="1">
        <f t="shared" si="403"/>
        <v>0.73631648180843623</v>
      </c>
      <c r="N376" s="1">
        <f t="shared" si="403"/>
        <v>0.70207632661793062</v>
      </c>
      <c r="O376" s="1">
        <f t="shared" si="403"/>
        <v>0.66838681345081019</v>
      </c>
      <c r="P376" s="1">
        <f t="shared" si="397"/>
        <v>0.66838680541026563</v>
      </c>
      <c r="Q376" s="1">
        <f t="shared" si="397"/>
        <v>0.66838693677412397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0.39444379537085739</v>
      </c>
      <c r="G377" s="1">
        <f t="shared" ref="G377:K377" si="404">G363</f>
        <v>0.43299187975750081</v>
      </c>
      <c r="H377" s="1">
        <f t="shared" si="404"/>
        <v>0.63365886714658892</v>
      </c>
      <c r="I377" s="1">
        <f t="shared" si="404"/>
        <v>0.69431039405331196</v>
      </c>
      <c r="J377" s="1">
        <f t="shared" si="404"/>
        <v>0.7696632344129094</v>
      </c>
      <c r="K377" s="1">
        <f t="shared" si="404"/>
        <v>0.82243586592170981</v>
      </c>
      <c r="L377" s="1">
        <f t="shared" ref="L377:O377" si="405">L363</f>
        <v>2.6429952445762973E-4</v>
      </c>
      <c r="M377" s="1">
        <f t="shared" si="405"/>
        <v>1.6008479132178846E-4</v>
      </c>
      <c r="N377" s="1">
        <f t="shared" si="405"/>
        <v>1.4517981697240447E-4</v>
      </c>
      <c r="O377" s="1">
        <f t="shared" si="405"/>
        <v>1.4653816546868019E-4</v>
      </c>
      <c r="P377" s="1">
        <f>P363</f>
        <v>1.0005204115415845E-4</v>
      </c>
      <c r="Q377" s="1">
        <f>Q363</f>
        <v>6.9920189389361922E-5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4.8951663636009841E-2</v>
      </c>
      <c r="L378" s="1">
        <f t="shared" ref="L378:O378" si="407">L364</f>
        <v>1.0053878651911212</v>
      </c>
      <c r="M378" s="1">
        <f t="shared" si="407"/>
        <v>2.6661774443490365</v>
      </c>
      <c r="N378" s="1">
        <f t="shared" si="407"/>
        <v>2.4202763631434547</v>
      </c>
      <c r="O378" s="1">
        <f t="shared" si="407"/>
        <v>2.4202678344036364</v>
      </c>
      <c r="P378" s="1">
        <f>P364</f>
        <v>2.4203416530415343</v>
      </c>
      <c r="Q378" s="1">
        <f>Q364</f>
        <v>2.4203934083489327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0.46447635086032335</v>
      </c>
      <c r="G379" s="1">
        <f t="shared" ref="G379:K379" si="408">SUM(G380:G386)</f>
        <v>0.49458924832313234</v>
      </c>
      <c r="H379" s="1">
        <f t="shared" si="408"/>
        <v>1.5117580695895496</v>
      </c>
      <c r="I379" s="1">
        <f t="shared" si="408"/>
        <v>1.7659073941610455</v>
      </c>
      <c r="J379" s="1">
        <f t="shared" si="408"/>
        <v>1.9082540828717984</v>
      </c>
      <c r="K379" s="1">
        <f t="shared" si="408"/>
        <v>3.0751495265468916</v>
      </c>
      <c r="L379" s="1">
        <f t="shared" ref="L379:O379" si="409">SUM(L380:L386)</f>
        <v>4.8687608421662576</v>
      </c>
      <c r="M379" s="1">
        <f t="shared" si="409"/>
        <v>5.7749255064109821</v>
      </c>
      <c r="N379" s="1">
        <f t="shared" si="409"/>
        <v>6.3270432326048596</v>
      </c>
      <c r="O379" s="1">
        <f t="shared" si="409"/>
        <v>6.3913950474214056</v>
      </c>
      <c r="P379" s="1">
        <f>SUM(P380:P386)</f>
        <v>6.3812375495247906</v>
      </c>
      <c r="Q379" s="1">
        <f>SUM(Q380:Q386)</f>
        <v>6.414720232955311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0.28360110175754366</v>
      </c>
      <c r="G380" s="1">
        <f>IFERROR(G152/SUM(G152,G207),0)*'[1]Electricity and CHPs_IN'!C$25</f>
        <v>1.1485182641755313E-7</v>
      </c>
      <c r="H380" s="1">
        <f>IFERROR(H152/SUM(H152,H207),0)*'[1]Electricity and CHPs_IN'!D$25</f>
        <v>0.3684741614071862</v>
      </c>
      <c r="I380" s="1">
        <f>IFERROR(I152/SUM(I152,I207),0)*'[1]Electricity and CHPs_IN'!E$25</f>
        <v>7.0585284825661981E-2</v>
      </c>
      <c r="J380" s="1">
        <f>IFERROR(J152/SUM(J152,J207),0)*'[1]Electricity and CHPs_IN'!F$25</f>
        <v>8.2823938623141968E-2</v>
      </c>
      <c r="K380" s="1">
        <f>IFERROR(K152/SUM(K152,K207),0)*'[1]Electricity and CHPs_IN'!G$25</f>
        <v>0.53465331787424897</v>
      </c>
      <c r="L380" s="1">
        <f>IFERROR(L152/SUM(L152,L207),0)*'[1]Electricity and CHPs_IN'!H$25</f>
        <v>0.4050406882185088</v>
      </c>
      <c r="M380" s="1">
        <f>IFERROR(M152/SUM(M152,M207),0)*'[1]Electricity and CHPs_IN'!I$25</f>
        <v>0.32319531376505622</v>
      </c>
      <c r="N380" s="1">
        <f>IFERROR(N152/SUM(N152,N207),0)*'[1]Electricity and CHPs_IN'!J$25</f>
        <v>0.60176893194516412</v>
      </c>
      <c r="O380" s="1">
        <f>IFERROR(O152/SUM(O152,O207),0)*'[1]Electricity and CHPs_IN'!K$25</f>
        <v>0.6623870951156684</v>
      </c>
      <c r="P380" s="1">
        <f>IFERROR(P152/SUM(P152,P207),0)*'[1]Electricity and CHPs_IN'!L$25</f>
        <v>0.64767510534140449</v>
      </c>
      <c r="Q380" s="1">
        <f>IFERROR(Q152/SUM(Q152,Q207),0)*'[1]Electricity and CHPs_IN'!M$25</f>
        <v>0.6675298735668741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5.04154317908232E-4</v>
      </c>
      <c r="L381" s="1">
        <f>'[1]Electricity and CHPs_IN'!H$31</f>
        <v>3.8652917913586236E-2</v>
      </c>
      <c r="M381" s="1">
        <f>'[1]Electricity and CHPs_IN'!I$31</f>
        <v>0.76103712316070637</v>
      </c>
      <c r="N381" s="1">
        <f>'[1]Electricity and CHPs_IN'!J$31</f>
        <v>1.5620580713495011</v>
      </c>
      <c r="O381" s="1">
        <f>'[1]Electricity and CHPs_IN'!K$31</f>
        <v>1.6221629481890321</v>
      </c>
      <c r="P381" s="1">
        <f>'[1]Electricity and CHPs_IN'!L$31</f>
        <v>1.6473231172591252</v>
      </c>
      <c r="Q381" s="1">
        <f>'[1]Electricity and CHPs_IN'!M$31</f>
        <v>1.6896771797778583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0.18087524910277972</v>
      </c>
      <c r="G382" s="1">
        <f>IFERROR(G154/SUM(G154,G283),0)*'[1]Electricity and CHPs_IN'!C$42</f>
        <v>0.4945891334713059</v>
      </c>
      <c r="H382" s="1">
        <f>IFERROR(H154/SUM(H154,H283),0)*'[1]Electricity and CHPs_IN'!D$42</f>
        <v>1.1432839081823634</v>
      </c>
      <c r="I382" s="1">
        <f>IFERROR(I154/SUM(I154,I283),0)*'[1]Electricity and CHPs_IN'!E$42</f>
        <v>1.6939128203832743</v>
      </c>
      <c r="J382" s="1">
        <f>IFERROR(J154/SUM(J154,J283),0)*'[1]Electricity and CHPs_IN'!F$42</f>
        <v>1.8236435334340428</v>
      </c>
      <c r="K382" s="1">
        <f>IFERROR(K154/SUM(K154,K283),0)*'[1]Electricity and CHPs_IN'!G$42</f>
        <v>0.75812163302144897</v>
      </c>
      <c r="L382" s="1">
        <f>IFERROR(L154/SUM(L154,L283),0)*'[1]Electricity and CHPs_IN'!H$42</f>
        <v>0.81606460650372559</v>
      </c>
      <c r="M382" s="1">
        <f>IFERROR(M154/SUM(M154,M283),0)*'[1]Electricity and CHPs_IN'!I$42</f>
        <v>0.53008713043120514</v>
      </c>
      <c r="N382" s="1">
        <f>IFERROR(N154/SUM(N154,N283),0)*'[1]Electricity and CHPs_IN'!J$42</f>
        <v>3.6548642810830994E-3</v>
      </c>
      <c r="O382" s="1">
        <f>IFERROR(O154/SUM(O154,O283),0)*'[1]Electricity and CHPs_IN'!K$42</f>
        <v>4.5823154391663235E-4</v>
      </c>
      <c r="P382" s="1">
        <f>IFERROR(P154/SUM(P154,P283),0)*'[1]Electricity and CHPs_IN'!L$42</f>
        <v>2.6794279754585663E-4</v>
      </c>
      <c r="Q382" s="1">
        <f>IFERROR(Q154/SUM(Q154,Q283),0)*'[1]Electricity and CHPs_IN'!M$42</f>
        <v>5.2929914086285816E-4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1.7190823327539391</v>
      </c>
      <c r="L383" s="1">
        <f>IFERROR(L155/SUM(L155,L284),0)*'[1]Electricity and CHPs_IN'!H$43</f>
        <v>3.4969057152003358</v>
      </c>
      <c r="M383" s="1">
        <f>IFERROR(M155/SUM(M155,M284),0)*'[1]Electricity and CHPs_IN'!I$43</f>
        <v>4.0482188229910188</v>
      </c>
      <c r="N383" s="1">
        <f>IFERROR(N155/SUM(N155,N284),0)*'[1]Electricity and CHPs_IN'!J$43</f>
        <v>4.049712041765992</v>
      </c>
      <c r="O383" s="1">
        <f>IFERROR(O155/SUM(O155,O284),0)*'[1]Electricity and CHPs_IN'!K$43</f>
        <v>4.048947714163285</v>
      </c>
      <c r="P383" s="1">
        <f>IFERROR(P155/SUM(P155,P284),0)*'[1]Electricity and CHPs_IN'!L$43</f>
        <v>4.0472869338640596</v>
      </c>
      <c r="Q383" s="1">
        <f>IFERROR(Q155/SUM(Q155,Q284),0)*'[1]Electricity and CHPs_IN'!M$43</f>
        <v>4.0488208954959992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3.6632531702635376E-4</v>
      </c>
      <c r="J384" s="1">
        <f>IFERROR(J156/SUM(J285,J156),0)*'[1]Electricity and CHPs_IN'!F$50</f>
        <v>5.5515498378602972E-4</v>
      </c>
      <c r="K384" s="1">
        <f>IFERROR(K156/SUM(K285,K156),0)*'[1]Electricity and CHPs_IN'!G$50</f>
        <v>1.3336576254918788E-3</v>
      </c>
      <c r="L384" s="1">
        <f>IFERROR(L156/SUM(L285,L156),0)*'[1]Electricity and CHPs_IN'!H$50</f>
        <v>2.7073018528707485E-3</v>
      </c>
      <c r="M384" s="1">
        <f>IFERROR(M156/SUM(M285,M156),0)*'[1]Electricity and CHPs_IN'!I$50</f>
        <v>3.3080454407494889E-3</v>
      </c>
      <c r="N384" s="1">
        <f>IFERROR(N156/SUM(N285,N156),0)*'[1]Electricity and CHPs_IN'!J$50</f>
        <v>2.3140326626095234E-3</v>
      </c>
      <c r="O384" s="1">
        <f>IFERROR(O156/SUM(O285,O156),0)*'[1]Electricity and CHPs_IN'!K$50</f>
        <v>1.4421758612576231E-3</v>
      </c>
      <c r="P384" s="1">
        <f>IFERROR(P156/SUM(P285,P156),0)*'[1]Electricity and CHPs_IN'!L$50</f>
        <v>1.0809768540112853E-3</v>
      </c>
      <c r="Q384" s="1">
        <f>IFERROR(Q156/SUM(Q285,Q156),0)*'[1]Electricity and CHPs_IN'!M$50</f>
        <v>1.8338471480896623E-3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5.387346492071039E-4</v>
      </c>
      <c r="J385" s="1">
        <f>IFERROR(J157/SUM(J286,J157),0)*'[1]Electricity and CHPs_IN'!F$53</f>
        <v>7.7911980061862163E-4</v>
      </c>
      <c r="K385" s="1">
        <f>IFERROR(K157/SUM(K286,K157),0)*'[1]Electricity and CHPs_IN'!G$53</f>
        <v>6.0617653493650114E-2</v>
      </c>
      <c r="L385" s="1">
        <f>IFERROR(L157/SUM(L286,L157),0)*'[1]Electricity and CHPs_IN'!H$53</f>
        <v>0.10814454047570771</v>
      </c>
      <c r="M385" s="1">
        <f>IFERROR(M157/SUM(M286,M157),0)*'[1]Electricity and CHPs_IN'!I$53</f>
        <v>0.10611336546573499</v>
      </c>
      <c r="N385" s="1">
        <f>IFERROR(N157/SUM(N286,N157),0)*'[1]Electricity and CHPs_IN'!J$53</f>
        <v>0.10520198379978288</v>
      </c>
      <c r="O385" s="1">
        <f>IFERROR(O157/SUM(O286,O157),0)*'[1]Electricity and CHPs_IN'!K$53</f>
        <v>5.4817153719804092E-2</v>
      </c>
      <c r="P385" s="1">
        <f>IFERROR(P157/SUM(P286,P157),0)*'[1]Electricity and CHPs_IN'!L$53</f>
        <v>3.6858529802267739E-2</v>
      </c>
      <c r="Q385" s="1">
        <f>IFERROR(Q157/SUM(Q286,Q157),0)*'[1]Electricity and CHPs_IN'!M$53</f>
        <v>4.8442780703039767E-3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5.0422898587565651E-4</v>
      </c>
      <c r="J386" s="1">
        <f>IFERROR(J158/SUM(J287,J158),0)*'[1]Electricity and CHPs_IN'!F$56</f>
        <v>4.5233603020884157E-4</v>
      </c>
      <c r="K386" s="1">
        <f>IFERROR(K158/SUM(K287,K158),0)*'[1]Electricity and CHPs_IN'!G$56</f>
        <v>8.3677746020436325E-4</v>
      </c>
      <c r="L386" s="1">
        <f>IFERROR(L158/SUM(L287,L158),0)*'[1]Electricity and CHPs_IN'!H$56</f>
        <v>1.2450720015226586E-3</v>
      </c>
      <c r="M386" s="1">
        <f>IFERROR(M158/SUM(M287,M158),0)*'[1]Electricity and CHPs_IN'!I$56</f>
        <v>2.9657051565116195E-3</v>
      </c>
      <c r="N386" s="1">
        <f>IFERROR(N158/SUM(N287,N158),0)*'[1]Electricity and CHPs_IN'!J$56</f>
        <v>2.3333068007260651E-3</v>
      </c>
      <c r="O386" s="1">
        <f>IFERROR(O158/SUM(O287,O158),0)*'[1]Electricity and CHPs_IN'!K$56</f>
        <v>1.1797288284415436E-3</v>
      </c>
      <c r="P386" s="1">
        <f>IFERROR(P158/SUM(P287,P158),0)*'[1]Electricity and CHPs_IN'!L$56</f>
        <v>7.4494360637680204E-4</v>
      </c>
      <c r="Q386" s="1">
        <f>IFERROR(Q158/SUM(Q287,Q158),0)*'[1]Electricity and CHPs_IN'!M$56</f>
        <v>1.4848597553224485E-3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0.54529202534912891</v>
      </c>
      <c r="H387" s="1">
        <f t="shared" si="410"/>
        <v>0.50316462368267834</v>
      </c>
      <c r="I387" s="1">
        <f t="shared" si="410"/>
        <v>0.7890936054706863</v>
      </c>
      <c r="J387" s="1">
        <f t="shared" si="410"/>
        <v>0.79772571249712931</v>
      </c>
      <c r="K387" s="1">
        <f t="shared" si="410"/>
        <v>0.79772612254210284</v>
      </c>
      <c r="L387" s="1">
        <f t="shared" si="410"/>
        <v>0.8791458450942442</v>
      </c>
      <c r="M387" s="1">
        <f t="shared" si="410"/>
        <v>0.87914709107901445</v>
      </c>
      <c r="N387" s="1">
        <f t="shared" si="410"/>
        <v>0.87914749971405259</v>
      </c>
      <c r="O387" s="1">
        <f t="shared" si="410"/>
        <v>0.87914921550995606</v>
      </c>
      <c r="P387" s="1">
        <f>P388</f>
        <v>0.87915010086365841</v>
      </c>
      <c r="Q387" s="1">
        <f>Q388</f>
        <v>0.87915885586311115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0.54529202534912891</v>
      </c>
      <c r="H388" s="1">
        <f>'[1]Electricity and CHPs_IN'!D$33</f>
        <v>0.50316462368267834</v>
      </c>
      <c r="I388" s="1">
        <f>'[1]Electricity and CHPs_IN'!E$33</f>
        <v>0.7890936054706863</v>
      </c>
      <c r="J388" s="1">
        <f>'[1]Electricity and CHPs_IN'!F$33</f>
        <v>0.79772571249712931</v>
      </c>
      <c r="K388" s="1">
        <f>'[1]Electricity and CHPs_IN'!G$33</f>
        <v>0.79772612254210284</v>
      </c>
      <c r="L388" s="1">
        <f>'[1]Electricity and CHPs_IN'!H$33</f>
        <v>0.8791458450942442</v>
      </c>
      <c r="M388" s="1">
        <f>'[1]Electricity and CHPs_IN'!I$33</f>
        <v>0.87914709107901445</v>
      </c>
      <c r="N388" s="1">
        <f>'[1]Electricity and CHPs_IN'!J$33</f>
        <v>0.87914749971405259</v>
      </c>
      <c r="O388" s="1">
        <f>'[1]Electricity and CHPs_IN'!K$33</f>
        <v>0.87914921550995606</v>
      </c>
      <c r="P388" s="1">
        <f>'[1]Electricity and CHPs_IN'!L$33</f>
        <v>0.87915010086365841</v>
      </c>
      <c r="Q388" s="1">
        <f>'[1]Electricity and CHPs_IN'!M$33</f>
        <v>0.87915885586311115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12.821332853688721</v>
      </c>
      <c r="H389" s="1">
        <f t="shared" si="411"/>
        <v>28.800000898203511</v>
      </c>
      <c r="I389" s="1">
        <f t="shared" si="411"/>
        <v>51.245028150209492</v>
      </c>
      <c r="J389" s="1">
        <f t="shared" si="411"/>
        <v>85.370460318348691</v>
      </c>
      <c r="K389" s="1">
        <f t="shared" si="411"/>
        <v>135.09590915045931</v>
      </c>
      <c r="L389" s="1">
        <f t="shared" ref="L389:O389" si="412">SUM(L390:L394)</f>
        <v>147.1236070808061</v>
      </c>
      <c r="M389" s="1">
        <f t="shared" si="412"/>
        <v>160.34405984756248</v>
      </c>
      <c r="N389" s="1">
        <f t="shared" si="412"/>
        <v>165.38023356045716</v>
      </c>
      <c r="O389" s="1">
        <f t="shared" si="412"/>
        <v>170.00593173541381</v>
      </c>
      <c r="P389" s="1">
        <f>SUM(P390:P394)</f>
        <v>165.33560480608165</v>
      </c>
      <c r="Q389" s="1">
        <f>SUM(Q390:Q394)</f>
        <v>167.25989530684026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1.3320711599035958E-4</v>
      </c>
      <c r="I390" s="1">
        <f>'[1]Electricity and CHPs_IN'!E34</f>
        <v>0.34144875046304002</v>
      </c>
      <c r="J390" s="1">
        <f>'[1]Electricity and CHPs_IN'!F34</f>
        <v>2.3201486671778708</v>
      </c>
      <c r="K390" s="1">
        <f>'[1]Electricity and CHPs_IN'!G34</f>
        <v>24.952426178208377</v>
      </c>
      <c r="L390" s="1">
        <f>'[1]Electricity and CHPs_IN'!H34</f>
        <v>31.361104300116573</v>
      </c>
      <c r="M390" s="1">
        <f>'[1]Electricity and CHPs_IN'!I34</f>
        <v>38.676494424612656</v>
      </c>
      <c r="N390" s="1">
        <f>'[1]Electricity and CHPs_IN'!J34</f>
        <v>37.506374702354528</v>
      </c>
      <c r="O390" s="1">
        <f>'[1]Electricity and CHPs_IN'!K34</f>
        <v>35.609214883740577</v>
      </c>
      <c r="P390" s="1">
        <f>'[1]Electricity and CHPs_IN'!L34</f>
        <v>24.083301245738244</v>
      </c>
      <c r="Q390" s="1">
        <f>'[1]Electricity and CHPs_IN'!M34</f>
        <v>18.80228468336276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4.8486222358551769</v>
      </c>
      <c r="H391" s="1">
        <f>'[1]Electricity and CHPs_IN'!D35</f>
        <v>11.927070861781004</v>
      </c>
      <c r="I391" s="1">
        <f>'[1]Electricity and CHPs_IN'!E35</f>
        <v>14.116585115492088</v>
      </c>
      <c r="J391" s="1">
        <f>'[1]Electricity and CHPs_IN'!F35</f>
        <v>19.784671383889233</v>
      </c>
      <c r="K391" s="1">
        <f>'[1]Electricity and CHPs_IN'!G35</f>
        <v>20.793889817886452</v>
      </c>
      <c r="L391" s="1">
        <f>'[1]Electricity and CHPs_IN'!H35</f>
        <v>21.854587413529405</v>
      </c>
      <c r="M391" s="1">
        <f>'[1]Electricity and CHPs_IN'!I35</f>
        <v>22.969391411334271</v>
      </c>
      <c r="N391" s="1">
        <f>'[1]Electricity and CHPs_IN'!J35</f>
        <v>24.141069807778177</v>
      </c>
      <c r="O391" s="1">
        <f>'[1]Electricity and CHPs_IN'!K35</f>
        <v>25.372511207637555</v>
      </c>
      <c r="P391" s="1">
        <f>'[1]Electricity and CHPs_IN'!L35</f>
        <v>26.666765512452905</v>
      </c>
      <c r="Q391" s="1">
        <f>'[1]Electricity and CHPs_IN'!M35</f>
        <v>28.027039248767228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3.3906688890217809</v>
      </c>
      <c r="H392" s="1">
        <f>'[1]Electricity and CHPs_IN'!D36</f>
        <v>7.1259632878946277</v>
      </c>
      <c r="I392" s="1">
        <f>'[1]Electricity and CHPs_IN'!E36</f>
        <v>18.91762782114882</v>
      </c>
      <c r="J392" s="1">
        <f>'[1]Electricity and CHPs_IN'!F36</f>
        <v>22.832170834966689</v>
      </c>
      <c r="K392" s="1">
        <f>'[1]Electricity and CHPs_IN'!G36</f>
        <v>23.996845656344306</v>
      </c>
      <c r="L392" s="1">
        <f>'[1]Electricity and CHPs_IN'!H36</f>
        <v>25.220928286916148</v>
      </c>
      <c r="M392" s="1">
        <f>'[1]Electricity and CHPs_IN'!I36</f>
        <v>26.507456754480348</v>
      </c>
      <c r="N392" s="1">
        <f>'[1]Electricity and CHPs_IN'!J36</f>
        <v>27.859603479306834</v>
      </c>
      <c r="O392" s="1">
        <f>'[1]Electricity and CHPs_IN'!K36</f>
        <v>29.280724020651657</v>
      </c>
      <c r="P392" s="1">
        <f>'[1]Electricity and CHPs_IN'!L36</f>
        <v>30.774336480445911</v>
      </c>
      <c r="Q392" s="1">
        <f>'[1]Electricity and CHPs_IN'!M36</f>
        <v>32.344150416741265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1.2875866747212064</v>
      </c>
      <c r="H393" s="1">
        <f>'[1]Electricity and CHPs_IN'!D37</f>
        <v>5.8107706538081834</v>
      </c>
      <c r="I393" s="1">
        <f>'[1]Electricity and CHPs_IN'!E37</f>
        <v>13.460658692493631</v>
      </c>
      <c r="J393" s="1">
        <f>'[1]Electricity and CHPs_IN'!F37</f>
        <v>35.799726702204531</v>
      </c>
      <c r="K393" s="1">
        <f>'[1]Electricity and CHPs_IN'!G37</f>
        <v>37.625877587693523</v>
      </c>
      <c r="L393" s="1">
        <f>'[1]Electricity and CHPs_IN'!H37</f>
        <v>39.545767661431981</v>
      </c>
      <c r="M393" s="1">
        <f>'[1]Electricity and CHPs_IN'!I37</f>
        <v>41.563002253318729</v>
      </c>
      <c r="N393" s="1">
        <f>'[1]Electricity and CHPs_IN'!J37</f>
        <v>43.683132974830663</v>
      </c>
      <c r="O393" s="1">
        <f>'[1]Electricity and CHPs_IN'!K37</f>
        <v>45.911412525761776</v>
      </c>
      <c r="P393" s="1">
        <f>'[1]Electricity and CHPs_IN'!L37</f>
        <v>48.253356933132956</v>
      </c>
      <c r="Q393" s="1">
        <f>'[1]Electricity and CHPs_IN'!M37</f>
        <v>50.714768054514145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3.2944550540905571</v>
      </c>
      <c r="H394" s="1">
        <f>'[1]Electricity and CHPs_IN'!D38</f>
        <v>3.9360628876037032</v>
      </c>
      <c r="I394" s="1">
        <f>'[1]Electricity and CHPs_IN'!E38</f>
        <v>4.4087077706119109</v>
      </c>
      <c r="J394" s="1">
        <f>'[1]Electricity and CHPs_IN'!F38</f>
        <v>4.6337427301103649</v>
      </c>
      <c r="K394" s="1">
        <f>'[1]Electricity and CHPs_IN'!G38</f>
        <v>27.726869910326638</v>
      </c>
      <c r="L394" s="1">
        <f>'[1]Electricity and CHPs_IN'!H38</f>
        <v>29.141219418811978</v>
      </c>
      <c r="M394" s="1">
        <f>'[1]Electricity and CHPs_IN'!I38</f>
        <v>30.627715003816455</v>
      </c>
      <c r="N394" s="1">
        <f>'[1]Electricity and CHPs_IN'!J38</f>
        <v>32.190052596186959</v>
      </c>
      <c r="O394" s="1">
        <f>'[1]Electricity and CHPs_IN'!K38</f>
        <v>33.832069097622252</v>
      </c>
      <c r="P394" s="1">
        <f>'[1]Electricity and CHPs_IN'!L38</f>
        <v>35.557844634311628</v>
      </c>
      <c r="Q394" s="1">
        <f>'[1]Electricity and CHPs_IN'!M38</f>
        <v>37.371652903454873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1.8583309814013328E-2</v>
      </c>
      <c r="M396" s="1">
        <f>'[1]Electricity and CHPs_IN'!I$32</f>
        <v>1.8596731202004304E-2</v>
      </c>
      <c r="N396" s="1">
        <f>'[1]Electricity and CHPs_IN'!J$32</f>
        <v>1.171484428623381E-2</v>
      </c>
      <c r="O396" s="1">
        <f>'[1]Electricity and CHPs_IN'!K$32</f>
        <v>1.8254309843349834E-2</v>
      </c>
      <c r="P396" s="1">
        <f>'[1]Electricity and CHPs_IN'!L$32</f>
        <v>2.0882324550633408E-2</v>
      </c>
      <c r="Q396" s="1">
        <f>'[1]Electricity and CHPs_IN'!M$32</f>
        <v>2.8922390103526201E-2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6.5733113015029694E-4</v>
      </c>
      <c r="J397" s="1">
        <f t="shared" ref="J397" si="417">SUM(J398:J400)</f>
        <v>1.0373342062098883</v>
      </c>
      <c r="K397" s="1">
        <f t="shared" ref="K397" si="418">SUM(K398:K400)</f>
        <v>0.670214558639459</v>
      </c>
      <c r="L397" s="1">
        <f t="shared" ref="L397:O397" si="419">SUM(L398:L400)</f>
        <v>0.6617477070416895</v>
      </c>
      <c r="M397" s="1">
        <f t="shared" si="419"/>
        <v>0.65550912369668701</v>
      </c>
      <c r="N397" s="1">
        <f t="shared" si="419"/>
        <v>1.780037148687891</v>
      </c>
      <c r="O397" s="1">
        <f t="shared" si="419"/>
        <v>2.0424568427256542</v>
      </c>
      <c r="P397" s="1">
        <f>SUM(P398:P400)</f>
        <v>3.9475074761159163</v>
      </c>
      <c r="Q397" s="1">
        <f>SUM(Q398:Q400)</f>
        <v>3.9592123414715563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0.26625685386738429</v>
      </c>
      <c r="L398" s="1">
        <f>IFERROR(L170/SUM(L170,L209),0)*'[1]Electricity and CHPs_IN'!H$30</f>
        <v>0.26357336389070291</v>
      </c>
      <c r="M398" s="1">
        <f>IFERROR(M170/SUM(M170,M209),0)*'[1]Electricity and CHPs_IN'!I$30</f>
        <v>0.26080173221175135</v>
      </c>
      <c r="N398" s="1">
        <f>IFERROR(N170/SUM(N170,N209),0)*'[1]Electricity and CHPs_IN'!J$30</f>
        <v>0.71823809318844656</v>
      </c>
      <c r="O398" s="1">
        <f>IFERROR(O170/SUM(O170,O209),0)*'[1]Electricity and CHPs_IN'!K$30</f>
        <v>0.98103213487813135</v>
      </c>
      <c r="P398" s="1">
        <f>IFERROR(P170/SUM(P170,P209),0)*'[1]Electricity and CHPs_IN'!L$30</f>
        <v>1.1719233333371109</v>
      </c>
      <c r="Q398" s="1">
        <f>IFERROR(Q170/SUM(Q170,Q209),0)*'[1]Electricity and CHPs_IN'!M$30</f>
        <v>1.1839776122728882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1.0351305307918834</v>
      </c>
      <c r="K399" s="1">
        <f>IFERROR(K171/SUM(K171,K289),0)*'[1]Electricity and CHPs_IN'!G$46</f>
        <v>0.40170073910438064</v>
      </c>
      <c r="L399" s="1">
        <f>IFERROR(L171/SUM(L171,L289),0)*'[1]Electricity and CHPs_IN'!H$46</f>
        <v>0.39662878871964302</v>
      </c>
      <c r="M399" s="1">
        <f>IFERROR(M171/SUM(M171,M289),0)*'[1]Electricity and CHPs_IN'!I$46</f>
        <v>0.3928067036055708</v>
      </c>
      <c r="N399" s="1">
        <f>IFERROR(N171/SUM(N171,N289),0)*'[1]Electricity and CHPs_IN'!J$46</f>
        <v>1.0565907661337286</v>
      </c>
      <c r="O399" s="1">
        <f>IFERROR(O171/SUM(O171,O289),0)*'[1]Electricity and CHPs_IN'!K$46</f>
        <v>1.0565989458251204</v>
      </c>
      <c r="P399" s="1">
        <f>IFERROR(P171/SUM(P171,P289),0)*'[1]Electricity and CHPs_IN'!L$46</f>
        <v>2.7589961360626658</v>
      </c>
      <c r="Q399" s="1">
        <f>IFERROR(Q171/SUM(Q171,Q289),0)*'[1]Electricity and CHPs_IN'!M$46</f>
        <v>2.7590057638551415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6.5733113015029694E-4</v>
      </c>
      <c r="J400" s="1">
        <f>IFERROR(J172/SUM(J172,J290),0)*'[1]Electricity and CHPs_IN'!F$57</f>
        <v>2.2036754180048959E-3</v>
      </c>
      <c r="K400" s="1">
        <f>IFERROR(K172/SUM(K172,K290),0)*'[1]Electricity and CHPs_IN'!G$57</f>
        <v>2.2569656676940399E-3</v>
      </c>
      <c r="L400" s="1">
        <f>IFERROR(L172/SUM(L172,L290),0)*'[1]Electricity and CHPs_IN'!H$57</f>
        <v>1.545554431343593E-3</v>
      </c>
      <c r="M400" s="1">
        <f>IFERROR(M172/SUM(M172,M290),0)*'[1]Electricity and CHPs_IN'!I$57</f>
        <v>1.9006878793648651E-3</v>
      </c>
      <c r="N400" s="1">
        <f>IFERROR(N172/SUM(N172,N290),0)*'[1]Electricity and CHPs_IN'!J$57</f>
        <v>5.2082893657159537E-3</v>
      </c>
      <c r="O400" s="1">
        <f>IFERROR(O172/SUM(O172,O290),0)*'[1]Electricity and CHPs_IN'!K$57</f>
        <v>4.8257620224024496E-3</v>
      </c>
      <c r="P400" s="1">
        <f>IFERROR(P172/SUM(P172,P290),0)*'[1]Electricity and CHPs_IN'!L$57</f>
        <v>1.6588006716139501E-2</v>
      </c>
      <c r="Q400" s="1">
        <f>IFERROR(Q172/SUM(Q172,Q290),0)*'[1]Electricity and CHPs_IN'!M$57</f>
        <v>1.6228965343526351E-2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0.13888530594213122</v>
      </c>
      <c r="G401" s="1">
        <f t="shared" ref="G401:K401" si="420">SUM(G402:G408)</f>
        <v>1.1655078747627402E-2</v>
      </c>
      <c r="H401" s="1">
        <f t="shared" si="420"/>
        <v>1.7665275968520751E-2</v>
      </c>
      <c r="I401" s="1">
        <f t="shared" si="420"/>
        <v>0.36516024067145303</v>
      </c>
      <c r="J401" s="1">
        <f t="shared" si="420"/>
        <v>1.739494060083159</v>
      </c>
      <c r="K401" s="1">
        <f t="shared" si="420"/>
        <v>4.7160699330702505</v>
      </c>
      <c r="L401" s="1">
        <f t="shared" ref="L401:O401" si="421">SUM(L402:L408)</f>
        <v>6.6205450587828825</v>
      </c>
      <c r="M401" s="1">
        <f t="shared" si="421"/>
        <v>9.4564763694775333</v>
      </c>
      <c r="N401" s="1">
        <f t="shared" si="421"/>
        <v>12.203085070997242</v>
      </c>
      <c r="O401" s="1">
        <f t="shared" si="421"/>
        <v>13.546935331628415</v>
      </c>
      <c r="P401" s="1">
        <f>SUM(P402:P408)</f>
        <v>13.966242485727873</v>
      </c>
      <c r="Q401" s="1">
        <f>SUM(Q402:Q408)</f>
        <v>13.167140153940302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0.13501043164545426</v>
      </c>
      <c r="G402" s="1">
        <f>'[1]Electricity and CHPs_IN'!C63</f>
        <v>8.1744997264095107E-3</v>
      </c>
      <c r="H402" s="1">
        <f>'[1]Electricity and CHPs_IN'!D63</f>
        <v>1.4106640442392375E-2</v>
      </c>
      <c r="I402" s="1">
        <f>'[1]Electricity and CHPs_IN'!E63</f>
        <v>0.13499330330685422</v>
      </c>
      <c r="J402" s="1">
        <f>'[1]Electricity and CHPs_IN'!F63</f>
        <v>7.864652361662558E-2</v>
      </c>
      <c r="K402" s="1">
        <f>'[1]Electricity and CHPs_IN'!G63</f>
        <v>0.10129761524893323</v>
      </c>
      <c r="L402" s="1">
        <f>'[1]Electricity and CHPs_IN'!H63</f>
        <v>0.13499594232664866</v>
      </c>
      <c r="M402" s="1">
        <f>'[1]Electricity and CHPs_IN'!I63</f>
        <v>0.13499660899237698</v>
      </c>
      <c r="N402" s="1">
        <f>'[1]Electricity and CHPs_IN'!J63</f>
        <v>0.13499872836918003</v>
      </c>
      <c r="O402" s="1">
        <f>'[1]Electricity and CHPs_IN'!K63</f>
        <v>0.13499864118414859</v>
      </c>
      <c r="P402" s="1">
        <f>'[1]Electricity and CHPs_IN'!L63</f>
        <v>0.13499841258374201</v>
      </c>
      <c r="Q402" s="1">
        <f>'[1]Electricity and CHPs_IN'!M63</f>
        <v>0.13499912912561074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1.0762908648839797E-3</v>
      </c>
      <c r="G403" s="1">
        <f>'[1]Electricity and CHPs_IN'!C64</f>
        <v>8.6793572461815716E-4</v>
      </c>
      <c r="H403" s="1">
        <f>'[1]Electricity and CHPs_IN'!D64</f>
        <v>9.037229108229851E-4</v>
      </c>
      <c r="I403" s="1">
        <f>'[1]Electricity and CHPs_IN'!E64</f>
        <v>1.0848224199281136E-3</v>
      </c>
      <c r="J403" s="1">
        <f>'[1]Electricity and CHPs_IN'!F64</f>
        <v>1.1078432957317219</v>
      </c>
      <c r="K403" s="1">
        <f>'[1]Electricity and CHPs_IN'!G64</f>
        <v>1.1081377657523039</v>
      </c>
      <c r="L403" s="1">
        <f>'[1]Electricity and CHPs_IN'!H64</f>
        <v>1.1085376188593403</v>
      </c>
      <c r="M403" s="1">
        <f>'[1]Electricity and CHPs_IN'!I64</f>
        <v>1.2778038558404854</v>
      </c>
      <c r="N403" s="1">
        <f>'[1]Electricity and CHPs_IN'!J64</f>
        <v>2.1287172513190709</v>
      </c>
      <c r="O403" s="1">
        <f>'[1]Electricity and CHPs_IN'!K64</f>
        <v>2.1288142469109079</v>
      </c>
      <c r="P403" s="1">
        <f>'[1]Electricity and CHPs_IN'!L64</f>
        <v>2.1289592506242569</v>
      </c>
      <c r="Q403" s="1">
        <f>'[1]Electricity and CHPs_IN'!M64</f>
        <v>2.1622646541752437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9.5186673392200693E-4</v>
      </c>
      <c r="G404" s="1">
        <f>'[1]Electricity and CHPs_IN'!C65</f>
        <v>7.687545068988744E-4</v>
      </c>
      <c r="H404" s="1">
        <f>'[1]Electricity and CHPs_IN'!D65</f>
        <v>8.0511001726115338E-4</v>
      </c>
      <c r="I404" s="1">
        <f>'[1]Electricity and CHPs_IN'!E65</f>
        <v>9.8084466405749717E-4</v>
      </c>
      <c r="J404" s="1">
        <f>'[1]Electricity and CHPs_IN'!F65</f>
        <v>1.3401604069176967E-2</v>
      </c>
      <c r="K404" s="1">
        <f>'[1]Electricity and CHPs_IN'!G65</f>
        <v>2.7566291763200788</v>
      </c>
      <c r="L404" s="1">
        <f>'[1]Electricity and CHPs_IN'!H65</f>
        <v>4.4877453042518418</v>
      </c>
      <c r="M404" s="1">
        <f>'[1]Electricity and CHPs_IN'!I65</f>
        <v>7.0828287924446389</v>
      </c>
      <c r="N404" s="1">
        <f>'[1]Electricity and CHPs_IN'!J65</f>
        <v>8.9294177711314848</v>
      </c>
      <c r="O404" s="1">
        <f>'[1]Electricity and CHPs_IN'!K65</f>
        <v>10.221586309941522</v>
      </c>
      <c r="P404" s="1">
        <f>'[1]Electricity and CHPs_IN'!L65</f>
        <v>10.586658865450181</v>
      </c>
      <c r="Q404" s="1">
        <f>'[1]Electricity and CHPs_IN'!M65</f>
        <v>9.697214509390113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3.0634719488210416E-4</v>
      </c>
      <c r="G405" s="1">
        <f>'[1]Electricity and CHPs_IN'!C66</f>
        <v>3.0587540246067692E-4</v>
      </c>
      <c r="H405" s="1">
        <f>'[1]Electricity and CHPs_IN'!D66</f>
        <v>3.0682101146161137E-4</v>
      </c>
      <c r="I405" s="1">
        <f>'[1]Electricity and CHPs_IN'!E66</f>
        <v>2.9627174218398812E-2</v>
      </c>
      <c r="J405" s="1">
        <f>'[1]Electricity and CHPs_IN'!F66</f>
        <v>0.13762852036501813</v>
      </c>
      <c r="K405" s="1">
        <f>'[1]Electricity and CHPs_IN'!G66</f>
        <v>0.11461710195569007</v>
      </c>
      <c r="L405" s="1">
        <f>'[1]Electricity and CHPs_IN'!H66</f>
        <v>6.473403609076743E-2</v>
      </c>
      <c r="M405" s="1">
        <f>'[1]Electricity and CHPs_IN'!I66</f>
        <v>8.0110388856373782E-2</v>
      </c>
      <c r="N405" s="1">
        <f>'[1]Electricity and CHPs_IN'!J66</f>
        <v>7.9151084817496539E-2</v>
      </c>
      <c r="O405" s="1">
        <f>'[1]Electricity and CHPs_IN'!K66</f>
        <v>0.16764552825686865</v>
      </c>
      <c r="P405" s="1">
        <f>'[1]Electricity and CHPs_IN'!L66</f>
        <v>0.66856399720587734</v>
      </c>
      <c r="Q405" s="1">
        <f>'[1]Electricity and CHPs_IN'!M66</f>
        <v>0.63244647217332028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6.1642543227019109E-4</v>
      </c>
      <c r="G406" s="1">
        <f>'[1]Electricity and CHPs_IN'!C67</f>
        <v>6.1548220766984561E-4</v>
      </c>
      <c r="H406" s="1">
        <f>'[1]Electricity and CHPs_IN'!D67</f>
        <v>6.1749874029856243E-4</v>
      </c>
      <c r="I406" s="1">
        <f>'[1]Electricity and CHPs_IN'!E67</f>
        <v>5.2725097370649274E-2</v>
      </c>
      <c r="J406" s="1">
        <f>'[1]Electricity and CHPs_IN'!F67</f>
        <v>7.0085268196954001E-2</v>
      </c>
      <c r="K406" s="1">
        <f>'[1]Electricity and CHPs_IN'!G67</f>
        <v>3.232481717174561E-2</v>
      </c>
      <c r="L406" s="1">
        <f>'[1]Electricity and CHPs_IN'!H67</f>
        <v>0.12930194770213696</v>
      </c>
      <c r="M406" s="1">
        <f>'[1]Electricity and CHPs_IN'!I67</f>
        <v>0.32651737411625237</v>
      </c>
      <c r="N406" s="1">
        <f>'[1]Electricity and CHPs_IN'!J67</f>
        <v>0.34854686265993617</v>
      </c>
      <c r="O406" s="1">
        <f>'[1]Electricity and CHPs_IN'!K67</f>
        <v>0.32935242167763235</v>
      </c>
      <c r="P406" s="1">
        <f>'[1]Electricity and CHPs_IN'!L67</f>
        <v>0.16614508086066326</v>
      </c>
      <c r="Q406" s="1">
        <f>'[1]Electricity and CHPs_IN'!M67</f>
        <v>0.20093737555673774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6.16291492746621E-4</v>
      </c>
      <c r="G407" s="1">
        <f>'[1]Electricity and CHPs_IN'!C68</f>
        <v>6.1534704979221747E-4</v>
      </c>
      <c r="H407" s="1">
        <f>'[1]Electricity and CHPs_IN'!D68</f>
        <v>6.173606733069683E-4</v>
      </c>
      <c r="I407" s="1">
        <f>'[1]Electricity and CHPs_IN'!E68</f>
        <v>9.0337692828768287E-2</v>
      </c>
      <c r="J407" s="1">
        <f>'[1]Electricity and CHPs_IN'!F68</f>
        <v>0.15766010454138613</v>
      </c>
      <c r="K407" s="1">
        <f>'[1]Electricity and CHPs_IN'!G68</f>
        <v>0.22482294110203183</v>
      </c>
      <c r="L407" s="1">
        <f>'[1]Electricity and CHPs_IN'!H68</f>
        <v>0.34538764291497404</v>
      </c>
      <c r="M407" s="1">
        <f>'[1]Electricity and CHPs_IN'!I68</f>
        <v>0.33182530472597932</v>
      </c>
      <c r="N407" s="1">
        <f>'[1]Electricity and CHPs_IN'!J68</f>
        <v>0.35053311445035523</v>
      </c>
      <c r="O407" s="1">
        <f>'[1]Electricity and CHPs_IN'!K68</f>
        <v>0.33575241509070952</v>
      </c>
      <c r="P407" s="1">
        <f>'[1]Electricity and CHPs_IN'!L68</f>
        <v>0.16790427443197786</v>
      </c>
      <c r="Q407" s="1">
        <f>'[1]Electricity and CHPs_IN'!M68</f>
        <v>0.20247794768438682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3.0765257797208876E-4</v>
      </c>
      <c r="G408" s="1">
        <f>'[1]Electricity and CHPs_IN'!C69</f>
        <v>3.0718412977812163E-4</v>
      </c>
      <c r="H408" s="1">
        <f>'[1]Electricity and CHPs_IN'!D69</f>
        <v>3.0812217297709237E-4</v>
      </c>
      <c r="I408" s="1">
        <f>'[1]Electricity and CHPs_IN'!E69</f>
        <v>5.541130586279687E-2</v>
      </c>
      <c r="J408" s="1">
        <f>'[1]Electricity and CHPs_IN'!F69</f>
        <v>0.17422874356227641</v>
      </c>
      <c r="K408" s="1">
        <f>'[1]Electricity and CHPs_IN'!G69</f>
        <v>0.3782405155194678</v>
      </c>
      <c r="L408" s="1">
        <f>'[1]Electricity and CHPs_IN'!H69</f>
        <v>0.34984256663717289</v>
      </c>
      <c r="M408" s="1">
        <f>'[1]Electricity and CHPs_IN'!I69</f>
        <v>0.22239404450142655</v>
      </c>
      <c r="N408" s="1">
        <f>'[1]Electricity and CHPs_IN'!J69</f>
        <v>0.23172025824971515</v>
      </c>
      <c r="O408" s="1">
        <f>'[1]Electricity and CHPs_IN'!K69</f>
        <v>0.22878576856662772</v>
      </c>
      <c r="P408" s="1">
        <f>'[1]Electricity and CHPs_IN'!L69</f>
        <v>0.11301260457117522</v>
      </c>
      <c r="Q408" s="1">
        <f>'[1]Electricity and CHPs_IN'!M69</f>
        <v>0.13680006583489029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55.666150199570254</v>
      </c>
      <c r="G409" s="3">
        <f t="shared" ref="G409:K409" si="423">G410+G463</f>
        <v>54.900483335233133</v>
      </c>
      <c r="H409" s="3">
        <f t="shared" si="423"/>
        <v>57.307027697719455</v>
      </c>
      <c r="I409" s="3">
        <f t="shared" si="423"/>
        <v>56.586795294609566</v>
      </c>
      <c r="J409" s="3">
        <f t="shared" si="423"/>
        <v>57.231356535393772</v>
      </c>
      <c r="K409" s="3">
        <f t="shared" si="423"/>
        <v>62.1846534077184</v>
      </c>
      <c r="L409" s="3">
        <f t="shared" ref="L409:O409" si="424">L410+L463</f>
        <v>62.619234548000478</v>
      </c>
      <c r="M409" s="3">
        <f t="shared" si="424"/>
        <v>70.290443276429713</v>
      </c>
      <c r="N409" s="3">
        <f t="shared" si="424"/>
        <v>70.718302319839736</v>
      </c>
      <c r="O409" s="3">
        <f t="shared" si="424"/>
        <v>73.08613616308709</v>
      </c>
      <c r="P409" s="3">
        <f>P410+P463</f>
        <v>74.42831936515779</v>
      </c>
      <c r="Q409" s="3">
        <f>Q410+Q463</f>
        <v>76.25071034129499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47.784710461742861</v>
      </c>
      <c r="G410" s="1">
        <f t="shared" si="425"/>
        <v>46.048831857811905</v>
      </c>
      <c r="H410" s="1">
        <f t="shared" si="425"/>
        <v>45.44154329928795</v>
      </c>
      <c r="I410" s="1">
        <f t="shared" si="425"/>
        <v>43.685774453549605</v>
      </c>
      <c r="J410" s="1">
        <f t="shared" si="425"/>
        <v>43.690296329245903</v>
      </c>
      <c r="K410" s="1">
        <f t="shared" si="425"/>
        <v>48.967599879182636</v>
      </c>
      <c r="L410" s="1">
        <f t="shared" ref="L410:O410" si="426">L411+L440</f>
        <v>45.119838838990475</v>
      </c>
      <c r="M410" s="1">
        <f t="shared" si="426"/>
        <v>46.217463747935142</v>
      </c>
      <c r="N410" s="1">
        <f t="shared" si="426"/>
        <v>47.249731076039929</v>
      </c>
      <c r="O410" s="1">
        <f t="shared" si="426"/>
        <v>49.667913215603114</v>
      </c>
      <c r="P410" s="1">
        <f>P411+P440</f>
        <v>49.981405356561041</v>
      </c>
      <c r="Q410" s="1">
        <f>Q411+Q440</f>
        <v>51.775831082209365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39.887028393762755</v>
      </c>
      <c r="G411" s="1">
        <f t="shared" ref="G411:K411" si="427">SUM(G412,G418,G427,G436,G438)</f>
        <v>34.089288513599236</v>
      </c>
      <c r="H411" s="1">
        <f t="shared" si="427"/>
        <v>33.055986323470478</v>
      </c>
      <c r="I411" s="1">
        <f t="shared" si="427"/>
        <v>33.992018314042916</v>
      </c>
      <c r="J411" s="1">
        <f t="shared" si="427"/>
        <v>33.714211385766774</v>
      </c>
      <c r="K411" s="1">
        <f t="shared" si="427"/>
        <v>41.013494970947825</v>
      </c>
      <c r="L411" s="1">
        <f t="shared" ref="L411:O411" si="428">SUM(L412,L418,L427,L436,L438)</f>
        <v>38.055228221715929</v>
      </c>
      <c r="M411" s="1">
        <f t="shared" si="428"/>
        <v>39.821920553818906</v>
      </c>
      <c r="N411" s="1">
        <f t="shared" si="428"/>
        <v>41.35187231170697</v>
      </c>
      <c r="O411" s="1">
        <f t="shared" si="428"/>
        <v>41.63029399157719</v>
      </c>
      <c r="P411" s="1">
        <f>SUM(P412,P418,P427,P436,P438)</f>
        <v>42.052183852531265</v>
      </c>
      <c r="Q411" s="1">
        <f>SUM(Q412,Q418,Q427,Q436,Q438)</f>
        <v>42.152224849584968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1.5099443973687624E-2</v>
      </c>
      <c r="G412" s="1">
        <f t="shared" ref="G412:O412" si="429">G413</f>
        <v>4.1024710921506416E-4</v>
      </c>
      <c r="H412" s="1">
        <f t="shared" si="429"/>
        <v>2.3003042918238927E-3</v>
      </c>
      <c r="I412" s="1">
        <f t="shared" si="429"/>
        <v>1.4553339110358631E-3</v>
      </c>
      <c r="J412" s="1">
        <f t="shared" si="429"/>
        <v>6.8395448809632103E-4</v>
      </c>
      <c r="K412" s="1">
        <f t="shared" si="429"/>
        <v>2.0153803046324241E-3</v>
      </c>
      <c r="L412" s="1">
        <f t="shared" si="429"/>
        <v>8.2457277678849353E-4</v>
      </c>
      <c r="M412" s="1">
        <f t="shared" si="429"/>
        <v>2.0776438472078774E-5</v>
      </c>
      <c r="N412" s="1">
        <f t="shared" si="429"/>
        <v>1.9826072829853808E-4</v>
      </c>
      <c r="O412" s="1">
        <f t="shared" si="429"/>
        <v>2.1251315478365036E-4</v>
      </c>
      <c r="P412" s="1">
        <f>P413</f>
        <v>1.4736142696090789E-4</v>
      </c>
      <c r="Q412" s="1">
        <f>Q413</f>
        <v>1.3277133485430973E-4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1.5099443973687624E-2</v>
      </c>
      <c r="G413" s="1">
        <f>'[1]Electricity and CHPs_IN'!C$28-G300</f>
        <v>4.1024710921506416E-4</v>
      </c>
      <c r="H413" s="1">
        <f>'[1]Electricity and CHPs_IN'!D$28-H300</f>
        <v>2.3003042918238927E-3</v>
      </c>
      <c r="I413" s="1">
        <f>'[1]Electricity and CHPs_IN'!E$28-I300</f>
        <v>1.4553339110358631E-3</v>
      </c>
      <c r="J413" s="1">
        <f>'[1]Electricity and CHPs_IN'!F$28-J300</f>
        <v>6.8395448809632103E-4</v>
      </c>
      <c r="K413" s="1">
        <f>'[1]Electricity and CHPs_IN'!G$28-K300</f>
        <v>2.0153803046324241E-3</v>
      </c>
      <c r="L413" s="1">
        <f>'[1]Electricity and CHPs_IN'!H$28-L300</f>
        <v>8.2457277678849353E-4</v>
      </c>
      <c r="M413" s="1">
        <f>'[1]Electricity and CHPs_IN'!I$28-M300</f>
        <v>2.0776438472078774E-5</v>
      </c>
      <c r="N413" s="1">
        <f>'[1]Electricity and CHPs_IN'!J$28-N300</f>
        <v>1.9826072829853808E-4</v>
      </c>
      <c r="O413" s="1">
        <f>'[1]Electricity and CHPs_IN'!K$28-O300</f>
        <v>2.1251315478365036E-4</v>
      </c>
      <c r="P413" s="1">
        <f>'[1]Electricity and CHPs_IN'!L$28-P300</f>
        <v>1.4736142696090789E-4</v>
      </c>
      <c r="Q413" s="1">
        <f>'[1]Electricity and CHPs_IN'!M$28-Q300</f>
        <v>1.3277133485430973E-4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1.5099443973687624E-2</v>
      </c>
      <c r="G414" s="1">
        <f t="shared" ref="G414:O414" si="430">G415</f>
        <v>4.1024710921506416E-4</v>
      </c>
      <c r="H414" s="1">
        <f t="shared" si="430"/>
        <v>2.3003042918238927E-3</v>
      </c>
      <c r="I414" s="1">
        <f t="shared" si="430"/>
        <v>1.4553339110358631E-3</v>
      </c>
      <c r="J414" s="1">
        <f t="shared" si="430"/>
        <v>6.8395448809632103E-4</v>
      </c>
      <c r="K414" s="1">
        <f t="shared" si="430"/>
        <v>2.0153803046324241E-3</v>
      </c>
      <c r="L414" s="1">
        <f t="shared" si="430"/>
        <v>8.2457277678849353E-4</v>
      </c>
      <c r="M414" s="1">
        <f t="shared" si="430"/>
        <v>2.0776438472078774E-5</v>
      </c>
      <c r="N414" s="1">
        <f t="shared" si="430"/>
        <v>1.9826072829853808E-4</v>
      </c>
      <c r="O414" s="1">
        <f t="shared" si="430"/>
        <v>2.1251315478365036E-4</v>
      </c>
      <c r="P414" s="1">
        <f>P415</f>
        <v>1.4736142696090789E-4</v>
      </c>
      <c r="Q414" s="1">
        <f>Q415</f>
        <v>1.3277133485430973E-4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1.5099443973687624E-2</v>
      </c>
      <c r="G415" s="1">
        <f t="shared" ref="G415:K415" si="431">G413-G417</f>
        <v>4.1024710921506416E-4</v>
      </c>
      <c r="H415" s="1">
        <f t="shared" si="431"/>
        <v>2.3003042918238927E-3</v>
      </c>
      <c r="I415" s="1">
        <f t="shared" si="431"/>
        <v>1.4553339110358631E-3</v>
      </c>
      <c r="J415" s="1">
        <f t="shared" si="431"/>
        <v>6.8395448809632103E-4</v>
      </c>
      <c r="K415" s="1">
        <f t="shared" si="431"/>
        <v>2.0153803046324241E-3</v>
      </c>
      <c r="L415" s="1">
        <f t="shared" ref="L415:O415" si="432">L413-L417</f>
        <v>8.2457277678849353E-4</v>
      </c>
      <c r="M415" s="1">
        <f t="shared" si="432"/>
        <v>2.0776438472078774E-5</v>
      </c>
      <c r="N415" s="1">
        <f t="shared" si="432"/>
        <v>1.9826072829853808E-4</v>
      </c>
      <c r="O415" s="1">
        <f t="shared" si="432"/>
        <v>2.1251315478365036E-4</v>
      </c>
      <c r="P415" s="1">
        <f>P413-P417</f>
        <v>1.4736142696090789E-4</v>
      </c>
      <c r="Q415" s="1">
        <f>Q413-Q417</f>
        <v>1.3277133485430973E-4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2.3892211714314473</v>
      </c>
      <c r="G418" s="1">
        <f t="shared" ref="G418:K418" si="436">SUM(G419:G420)</f>
        <v>3.0502391647756091E-4</v>
      </c>
      <c r="H418" s="1">
        <f t="shared" si="436"/>
        <v>2.1798515347269233E-3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4.7905721480020756E-5</v>
      </c>
      <c r="O418" s="1">
        <f t="shared" si="437"/>
        <v>6.7339215211692922E-5</v>
      </c>
      <c r="P418" s="1">
        <f>SUM(P419:P420)</f>
        <v>4.9474552384983458E-5</v>
      </c>
      <c r="Q418" s="1">
        <f>SUM(Q419:Q420)</f>
        <v>1.2008979997808502E-4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2.3892211714314473</v>
      </c>
      <c r="G419" s="1">
        <f>'[1]Electricity and CHPs_IN'!C$24-G314</f>
        <v>3.0502391647756091E-4</v>
      </c>
      <c r="H419" s="1">
        <f>'[1]Electricity and CHPs_IN'!D$24-H314</f>
        <v>2.1798515347269233E-3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4.7905721480020756E-5</v>
      </c>
      <c r="O419" s="1">
        <f>'[1]Electricity and CHPs_IN'!K$24-O314</f>
        <v>6.7339215211692922E-5</v>
      </c>
      <c r="P419" s="1">
        <f>'[1]Electricity and CHPs_IN'!L$24-P314</f>
        <v>4.9474552384983458E-5</v>
      </c>
      <c r="Q419" s="1">
        <f>'[1]Electricity and CHPs_IN'!M$24-Q314</f>
        <v>1.2008979997808502E-4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2.3278240929718836</v>
      </c>
      <c r="G421" s="1">
        <f t="shared" ref="G421:K421" si="438">SUM(G422:G423)</f>
        <v>2.9331048367083371E-4</v>
      </c>
      <c r="H421" s="1">
        <f t="shared" si="438"/>
        <v>2.0962479307682848E-3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4.7905721480020756E-5</v>
      </c>
      <c r="O421" s="1">
        <f t="shared" si="439"/>
        <v>6.7339215211692922E-5</v>
      </c>
      <c r="P421" s="1">
        <f>SUM(P422:P423)</f>
        <v>4.9474552384983458E-5</v>
      </c>
      <c r="Q421" s="1">
        <f>SUM(Q422:Q423)</f>
        <v>1.2008979997808502E-4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2.3278240929718836</v>
      </c>
      <c r="G422" s="1">
        <f t="shared" ref="G422:K422" si="440">G419-G425</f>
        <v>2.9331048367083371E-4</v>
      </c>
      <c r="H422" s="1">
        <f t="shared" si="440"/>
        <v>2.0962479307682848E-3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4.7905721480020756E-5</v>
      </c>
      <c r="O422" s="1">
        <f t="shared" si="441"/>
        <v>6.7339215211692922E-5</v>
      </c>
      <c r="P422" s="1">
        <f>P419-P425</f>
        <v>4.9474552384983458E-5</v>
      </c>
      <c r="Q422" s="1">
        <f>Q419-Q425</f>
        <v>1.2008979997808502E-4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6.1397078459563451E-2</v>
      </c>
      <c r="G424" s="1">
        <f t="shared" ref="G424:K424" si="444">SUM(G425:G426)</f>
        <v>1.1713432806727182E-5</v>
      </c>
      <c r="H424" s="1">
        <f t="shared" si="444"/>
        <v>8.3603603958638491E-5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6.1397078459563451E-2</v>
      </c>
      <c r="G425" s="1">
        <f t="shared" ref="G425:K425" si="446">IFERROR(G346/G314,0)*G419</f>
        <v>1.1713432806727182E-5</v>
      </c>
      <c r="H425" s="1">
        <f t="shared" si="446"/>
        <v>8.3603603958638491E-5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36.420427782616137</v>
      </c>
      <c r="G427" s="1">
        <f t="shared" ref="G427:K427" si="450">SUM(G428:G429)</f>
        <v>34.088065460652928</v>
      </c>
      <c r="H427" s="1">
        <f t="shared" si="450"/>
        <v>32.087878165313661</v>
      </c>
      <c r="I427" s="1">
        <f t="shared" si="450"/>
        <v>33.805808962684026</v>
      </c>
      <c r="J427" s="1">
        <f t="shared" si="450"/>
        <v>33.496810089913915</v>
      </c>
      <c r="K427" s="1">
        <f t="shared" si="450"/>
        <v>39.289849603230628</v>
      </c>
      <c r="L427" s="1">
        <f t="shared" ref="L427:O427" si="451">SUM(L428:L429)</f>
        <v>36.668734341275609</v>
      </c>
      <c r="M427" s="1">
        <f t="shared" si="451"/>
        <v>37.978064178081986</v>
      </c>
      <c r="N427" s="1">
        <f t="shared" si="451"/>
        <v>37.911496124463604</v>
      </c>
      <c r="O427" s="1">
        <f t="shared" si="451"/>
        <v>37.785042577668321</v>
      </c>
      <c r="P427" s="1">
        <f>SUM(P428:P429)</f>
        <v>37.910936833897424</v>
      </c>
      <c r="Q427" s="1">
        <f>SUM(Q428:Q429)</f>
        <v>37.936470232718619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36.420427782616137</v>
      </c>
      <c r="G428" s="1">
        <f>'[1]Electricity and CHPs_IN'!C$26-G361</f>
        <v>34.088065460652928</v>
      </c>
      <c r="H428" s="1">
        <f>'[1]Electricity and CHPs_IN'!D$26-H361</f>
        <v>32.087878165313661</v>
      </c>
      <c r="I428" s="1">
        <f>'[1]Electricity and CHPs_IN'!E$26-I361</f>
        <v>33.805808962684026</v>
      </c>
      <c r="J428" s="1">
        <f>'[1]Electricity and CHPs_IN'!F$26-J361</f>
        <v>33.496810089913915</v>
      </c>
      <c r="K428" s="1">
        <f>'[1]Electricity and CHPs_IN'!G$26-K361</f>
        <v>35.619841333610751</v>
      </c>
      <c r="L428" s="1">
        <f>'[1]Electricity and CHPs_IN'!H$26-L361</f>
        <v>24.225720232944557</v>
      </c>
      <c r="M428" s="1">
        <f>'[1]Electricity and CHPs_IN'!I$26-M361</f>
        <v>24.930536120436507</v>
      </c>
      <c r="N428" s="1">
        <f>'[1]Electricity and CHPs_IN'!J$26-N361</f>
        <v>25.470703616793887</v>
      </c>
      <c r="O428" s="1">
        <f>'[1]Electricity and CHPs_IN'!K$26-O361</f>
        <v>25.941228243319969</v>
      </c>
      <c r="P428" s="1">
        <f>'[1]Electricity and CHPs_IN'!L$26-P361</f>
        <v>26.06712264202752</v>
      </c>
      <c r="Q428" s="1">
        <f>'[1]Electricity and CHPs_IN'!M$26-Q361</f>
        <v>26.092653713081145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3.6700082696198781</v>
      </c>
      <c r="L429" s="1">
        <f>'[1]Electricity and CHPs_IN'!H$27-L362</f>
        <v>12.443014108331056</v>
      </c>
      <c r="M429" s="1">
        <f>'[1]Electricity and CHPs_IN'!I$27-M362</f>
        <v>13.047528057645479</v>
      </c>
      <c r="N429" s="1">
        <f>'[1]Electricity and CHPs_IN'!J$27-N362</f>
        <v>12.440792507669716</v>
      </c>
      <c r="O429" s="1">
        <f>'[1]Electricity and CHPs_IN'!K$27-O362</f>
        <v>11.843814334348348</v>
      </c>
      <c r="P429" s="1">
        <f>'[1]Electricity and CHPs_IN'!L$27-P362</f>
        <v>11.843814191869905</v>
      </c>
      <c r="Q429" s="1">
        <f>'[1]Electricity and CHPs_IN'!M$27-Q362</f>
        <v>11.843816519637478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18.210213891308069</v>
      </c>
      <c r="G430" s="1">
        <f t="shared" ref="G430:K430" si="452">SUM(G431:G432)</f>
        <v>17.044032730326467</v>
      </c>
      <c r="H430" s="1">
        <f t="shared" si="452"/>
        <v>16.043939082656831</v>
      </c>
      <c r="I430" s="1">
        <f t="shared" si="452"/>
        <v>16.902904481342013</v>
      </c>
      <c r="J430" s="1">
        <f t="shared" si="452"/>
        <v>16.748405044956954</v>
      </c>
      <c r="K430" s="1">
        <f t="shared" si="452"/>
        <v>19.644924801615314</v>
      </c>
      <c r="L430" s="1">
        <f t="shared" ref="L430:O430" si="453">SUM(L431:L432)</f>
        <v>18.334367170637808</v>
      </c>
      <c r="M430" s="1">
        <f t="shared" si="453"/>
        <v>18.989032089040993</v>
      </c>
      <c r="N430" s="1">
        <f t="shared" si="453"/>
        <v>18.955748062231802</v>
      </c>
      <c r="O430" s="1">
        <f t="shared" si="453"/>
        <v>18.89252128883416</v>
      </c>
      <c r="P430" s="1">
        <f>SUM(P431:P432)</f>
        <v>18.955468416948708</v>
      </c>
      <c r="Q430" s="1">
        <f>SUM(Q431:Q432)</f>
        <v>18.96823511635931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18.210213891308069</v>
      </c>
      <c r="G431" s="1">
        <f t="shared" ref="G431:K431" si="454">IFERROR(G368/G361,0)*G428</f>
        <v>17.044032730326467</v>
      </c>
      <c r="H431" s="1">
        <f t="shared" si="454"/>
        <v>16.043939082656831</v>
      </c>
      <c r="I431" s="1">
        <f t="shared" si="454"/>
        <v>16.902904481342013</v>
      </c>
      <c r="J431" s="1">
        <f t="shared" si="454"/>
        <v>16.748405044956954</v>
      </c>
      <c r="K431" s="1">
        <f t="shared" si="454"/>
        <v>17.809920666805375</v>
      </c>
      <c r="L431" s="1">
        <f t="shared" ref="L431:O431" si="455">IFERROR(L368/L361,0)*L428</f>
        <v>12.112860116472278</v>
      </c>
      <c r="M431" s="1">
        <f t="shared" si="455"/>
        <v>12.465268060218254</v>
      </c>
      <c r="N431" s="1">
        <f t="shared" si="455"/>
        <v>12.735351808396944</v>
      </c>
      <c r="O431" s="1">
        <f t="shared" si="455"/>
        <v>12.970614121659985</v>
      </c>
      <c r="P431" s="1">
        <f>IFERROR(P368/P361,0)*P428</f>
        <v>13.033561321013757</v>
      </c>
      <c r="Q431" s="1">
        <f>IFERROR(Q368/Q361,0)*Q428</f>
        <v>13.046326856540572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1.8350041348099391</v>
      </c>
      <c r="L432" s="1">
        <f t="shared" ref="L432:O432" si="457">IFERROR(L369/L362,0)*L429</f>
        <v>6.2215070541655297</v>
      </c>
      <c r="M432" s="1">
        <f t="shared" si="457"/>
        <v>6.5237640288227396</v>
      </c>
      <c r="N432" s="1">
        <f t="shared" si="457"/>
        <v>6.2203962538348572</v>
      </c>
      <c r="O432" s="1">
        <f t="shared" si="457"/>
        <v>5.9219071671741741</v>
      </c>
      <c r="P432" s="1">
        <f>IFERROR(P369/P362,0)*P429</f>
        <v>5.9219070959349525</v>
      </c>
      <c r="Q432" s="1">
        <f>IFERROR(Q369/Q362,0)*Q429</f>
        <v>5.9219082598187391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18.210213891308069</v>
      </c>
      <c r="G433" s="1">
        <f t="shared" ref="G433:K433" si="458">SUM(G434:G435)</f>
        <v>17.04403273032646</v>
      </c>
      <c r="H433" s="1">
        <f t="shared" si="458"/>
        <v>16.043939082656831</v>
      </c>
      <c r="I433" s="1">
        <f t="shared" si="458"/>
        <v>16.902904481342013</v>
      </c>
      <c r="J433" s="1">
        <f t="shared" si="458"/>
        <v>16.748405044956961</v>
      </c>
      <c r="K433" s="1">
        <f t="shared" si="458"/>
        <v>19.644924801615314</v>
      </c>
      <c r="L433" s="1">
        <f t="shared" ref="L433:O433" si="459">SUM(L434:L435)</f>
        <v>18.334367170637805</v>
      </c>
      <c r="M433" s="1">
        <f t="shared" si="459"/>
        <v>18.989032089040993</v>
      </c>
      <c r="N433" s="1">
        <f t="shared" si="459"/>
        <v>18.955748062231802</v>
      </c>
      <c r="O433" s="1">
        <f t="shared" si="459"/>
        <v>18.89252128883416</v>
      </c>
      <c r="P433" s="1">
        <f>SUM(P434:P435)</f>
        <v>18.955468416948715</v>
      </c>
      <c r="Q433" s="1">
        <f>SUM(Q434:Q435)</f>
        <v>18.96823511635931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18.210213891308069</v>
      </c>
      <c r="G434" s="1">
        <f t="shared" ref="G434:K434" si="460">G428-G431</f>
        <v>17.04403273032646</v>
      </c>
      <c r="H434" s="1">
        <f t="shared" si="460"/>
        <v>16.043939082656831</v>
      </c>
      <c r="I434" s="1">
        <f t="shared" si="460"/>
        <v>16.902904481342013</v>
      </c>
      <c r="J434" s="1">
        <f t="shared" si="460"/>
        <v>16.748405044956961</v>
      </c>
      <c r="K434" s="1">
        <f t="shared" si="460"/>
        <v>17.809920666805375</v>
      </c>
      <c r="L434" s="1">
        <f t="shared" ref="L434:O434" si="461">L428-L431</f>
        <v>12.112860116472278</v>
      </c>
      <c r="M434" s="1">
        <f t="shared" si="461"/>
        <v>12.465268060218254</v>
      </c>
      <c r="N434" s="1">
        <f t="shared" si="461"/>
        <v>12.735351808396944</v>
      </c>
      <c r="O434" s="1">
        <f t="shared" si="461"/>
        <v>12.970614121659985</v>
      </c>
      <c r="P434" s="1">
        <f>P428-P431</f>
        <v>13.033561321013764</v>
      </c>
      <c r="Q434" s="1">
        <f>Q428-Q431</f>
        <v>13.046326856540572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1.8350041348099391</v>
      </c>
      <c r="L435" s="1">
        <f t="shared" ref="L435:O435" si="463">L429-L432</f>
        <v>6.2215070541655262</v>
      </c>
      <c r="M435" s="1">
        <f t="shared" si="463"/>
        <v>6.5237640288227396</v>
      </c>
      <c r="N435" s="1">
        <f t="shared" si="463"/>
        <v>6.2203962538348589</v>
      </c>
      <c r="O435" s="1">
        <f t="shared" si="463"/>
        <v>5.9219071671741741</v>
      </c>
      <c r="P435" s="1">
        <f>P429-P432</f>
        <v>5.9219070959349525</v>
      </c>
      <c r="Q435" s="1">
        <f>Q429-Q432</f>
        <v>5.9219082598187391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1.0622799957414863</v>
      </c>
      <c r="G436" s="1">
        <f t="shared" ref="G436:O436" si="464">G437</f>
        <v>5.0778192062048979E-4</v>
      </c>
      <c r="H436" s="1">
        <f t="shared" si="464"/>
        <v>0.96362800233026946</v>
      </c>
      <c r="I436" s="1">
        <f t="shared" si="464"/>
        <v>0.18475401744785366</v>
      </c>
      <c r="J436" s="1">
        <f t="shared" si="464"/>
        <v>0.21671734136476384</v>
      </c>
      <c r="K436" s="1">
        <f t="shared" si="464"/>
        <v>1.3983180934307404</v>
      </c>
      <c r="L436" s="1">
        <f t="shared" si="464"/>
        <v>1.0593403809417108</v>
      </c>
      <c r="M436" s="1">
        <f t="shared" si="464"/>
        <v>1.5147286515074234</v>
      </c>
      <c r="N436" s="1">
        <f t="shared" si="464"/>
        <v>2.5337819508176906</v>
      </c>
      <c r="O436" s="1">
        <f t="shared" si="464"/>
        <v>2.6070024389545687</v>
      </c>
      <c r="P436" s="1">
        <f>P437</f>
        <v>2.6621945477290909</v>
      </c>
      <c r="Q436" s="1">
        <f>Q437</f>
        <v>2.7214347688157297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1.0622799957414863</v>
      </c>
      <c r="G437" s="1">
        <f>'[1]Electricity and CHPs_IN'!C$25-G380</f>
        <v>5.0778192062048979E-4</v>
      </c>
      <c r="H437" s="1">
        <f>'[1]Electricity and CHPs_IN'!D$25-H380</f>
        <v>0.96362800233026946</v>
      </c>
      <c r="I437" s="1">
        <f>'[1]Electricity and CHPs_IN'!E$25-I380</f>
        <v>0.18475401744785366</v>
      </c>
      <c r="J437" s="1">
        <f>'[1]Electricity and CHPs_IN'!F$25-J380</f>
        <v>0.21671734136476384</v>
      </c>
      <c r="K437" s="1">
        <f>'[1]Electricity and CHPs_IN'!G$25-K380</f>
        <v>1.3983180934307404</v>
      </c>
      <c r="L437" s="1">
        <f>'[1]Electricity and CHPs_IN'!H$25-L380</f>
        <v>1.0593403809417108</v>
      </c>
      <c r="M437" s="1">
        <f>'[1]Electricity and CHPs_IN'!I$25-M380</f>
        <v>1.5147286515074234</v>
      </c>
      <c r="N437" s="1">
        <f>'[1]Electricity and CHPs_IN'!J$25-N380</f>
        <v>2.5337819508176906</v>
      </c>
      <c r="O437" s="1">
        <f>'[1]Electricity and CHPs_IN'!K$25-O380</f>
        <v>2.6070024389545687</v>
      </c>
      <c r="P437" s="1">
        <f>'[1]Electricity and CHPs_IN'!L$25-P380</f>
        <v>2.6621945477290909</v>
      </c>
      <c r="Q437" s="1">
        <f>'[1]Electricity and CHPs_IN'!M$25-Q380</f>
        <v>2.7214347688157297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0.32331189398182247</v>
      </c>
      <c r="L438" s="1">
        <f t="shared" si="465"/>
        <v>0.32632892672182184</v>
      </c>
      <c r="M438" s="1">
        <f t="shared" si="465"/>
        <v>0.32910694779101896</v>
      </c>
      <c r="N438" s="1">
        <f t="shared" si="465"/>
        <v>0.90634806997589556</v>
      </c>
      <c r="O438" s="1">
        <f t="shared" si="465"/>
        <v>1.2379691225843077</v>
      </c>
      <c r="P438" s="1">
        <f>+P439</f>
        <v>1.4788556349254001</v>
      </c>
      <c r="Q438" s="1">
        <f>+Q439</f>
        <v>1.4940669869157841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0.32331189398182247</v>
      </c>
      <c r="L439" s="1">
        <f>'[1]Electricity and CHPs_IN'!H$30-L398</f>
        <v>0.32632892672182184</v>
      </c>
      <c r="M439" s="1">
        <f>'[1]Electricity and CHPs_IN'!I$30-M398</f>
        <v>0.32910694779101896</v>
      </c>
      <c r="N439" s="1">
        <f>'[1]Electricity and CHPs_IN'!J$30-N398</f>
        <v>0.90634806997589556</v>
      </c>
      <c r="O439" s="1">
        <f>'[1]Electricity and CHPs_IN'!K$30-O398</f>
        <v>1.2379691225843077</v>
      </c>
      <c r="P439" s="1">
        <f>'[1]Electricity and CHPs_IN'!L$30-P398</f>
        <v>1.4788556349254001</v>
      </c>
      <c r="Q439" s="1">
        <f>'[1]Electricity and CHPs_IN'!M$30-Q398</f>
        <v>1.4940669869157841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7.8976820679801083</v>
      </c>
      <c r="G440" s="1">
        <f t="shared" ref="G440:K440" si="466">SUM(G441,G447,G449,G455,G457,G459,G461)</f>
        <v>11.959543344212673</v>
      </c>
      <c r="H440" s="1">
        <f t="shared" si="466"/>
        <v>12.385556975817474</v>
      </c>
      <c r="I440" s="1">
        <f t="shared" si="466"/>
        <v>9.6937561395066911</v>
      </c>
      <c r="J440" s="1">
        <f t="shared" si="466"/>
        <v>9.9760849434791314</v>
      </c>
      <c r="K440" s="1">
        <f t="shared" si="466"/>
        <v>7.9541049082348128</v>
      </c>
      <c r="L440" s="1">
        <f t="shared" ref="L440:O440" si="467">SUM(L441,L447,L449,L455,L457,L459,L461)</f>
        <v>7.0646106172745444</v>
      </c>
      <c r="M440" s="1">
        <f t="shared" si="467"/>
        <v>6.3955431941162386</v>
      </c>
      <c r="N440" s="1">
        <f t="shared" si="467"/>
        <v>5.8978587643329607</v>
      </c>
      <c r="O440" s="1">
        <f t="shared" si="467"/>
        <v>8.0376192240259261</v>
      </c>
      <c r="P440" s="1">
        <f>SUM(P441,P447,P449,P455,P457,P459,P461)</f>
        <v>7.9292215040297762</v>
      </c>
      <c r="Q440" s="1">
        <f>SUM(Q441,Q447,Q449,Q455,Q457,Q459,Q461)</f>
        <v>9.6236062326243985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4.3959760652664155</v>
      </c>
      <c r="G441" s="1">
        <f t="shared" ref="G441:O441" si="468">+G442</f>
        <v>5.1542503002696254</v>
      </c>
      <c r="H441" s="1">
        <f t="shared" si="468"/>
        <v>3.8215794760941102</v>
      </c>
      <c r="I441" s="1">
        <f t="shared" si="468"/>
        <v>2.3678993959720236</v>
      </c>
      <c r="J441" s="1">
        <f t="shared" si="468"/>
        <v>2.3678998559943696</v>
      </c>
      <c r="K441" s="1">
        <f t="shared" si="468"/>
        <v>2.367900181425417</v>
      </c>
      <c r="L441" s="1">
        <f t="shared" si="468"/>
        <v>2.367897354205093</v>
      </c>
      <c r="M441" s="1">
        <f t="shared" si="468"/>
        <v>2.3678981599898412</v>
      </c>
      <c r="N441" s="1">
        <f t="shared" si="468"/>
        <v>2.36789579827798</v>
      </c>
      <c r="O441" s="1">
        <f t="shared" si="468"/>
        <v>2.3678977082706392</v>
      </c>
      <c r="P441" s="1">
        <f>+P442</f>
        <v>2.3679034407649522</v>
      </c>
      <c r="Q441" s="1">
        <f>+Q442</f>
        <v>2.6328920679157304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4.3959760652664155</v>
      </c>
      <c r="G442" s="1">
        <f t="shared" ref="G442:K442" si="469">SUM(G444:G446)</f>
        <v>5.1542503002696254</v>
      </c>
      <c r="H442" s="1">
        <f t="shared" si="469"/>
        <v>3.8215794760941102</v>
      </c>
      <c r="I442" s="1">
        <f t="shared" si="469"/>
        <v>2.3678993959720236</v>
      </c>
      <c r="J442" s="1">
        <f t="shared" si="469"/>
        <v>2.3678998559943696</v>
      </c>
      <c r="K442" s="1">
        <f t="shared" si="469"/>
        <v>2.367900181425417</v>
      </c>
      <c r="L442" s="1">
        <f t="shared" ref="L442:O442" si="470">SUM(L444:L446)</f>
        <v>2.367897354205093</v>
      </c>
      <c r="M442" s="1">
        <f t="shared" si="470"/>
        <v>2.3678981599898412</v>
      </c>
      <c r="N442" s="1">
        <f t="shared" si="470"/>
        <v>2.36789579827798</v>
      </c>
      <c r="O442" s="1">
        <f t="shared" si="470"/>
        <v>2.3678977082706392</v>
      </c>
      <c r="P442" s="1">
        <f>SUM(P444:P446)</f>
        <v>2.3679034407649522</v>
      </c>
      <c r="Q442" s="1">
        <f>SUM(Q444:Q446)</f>
        <v>2.6328920679157304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2.028075877799695</v>
      </c>
      <c r="G443" s="1">
        <f t="shared" ref="G443:O443" si="471">G444</f>
        <v>2.7863508822614063</v>
      </c>
      <c r="H443" s="1">
        <f t="shared" si="471"/>
        <v>1.4536798370396757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2.028075877799695</v>
      </c>
      <c r="G444" s="1">
        <f>'[1]Electricity and CHPs_IN'!C$90</f>
        <v>2.7863508822614063</v>
      </c>
      <c r="H444" s="1">
        <f>'[1]Electricity and CHPs_IN'!D$90</f>
        <v>1.4536798370396757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1.1839500937333605</v>
      </c>
      <c r="G445" s="1">
        <f t="shared" ref="G445:O445" si="472">G446</f>
        <v>1.1839497090041098</v>
      </c>
      <c r="H445" s="1">
        <f t="shared" si="472"/>
        <v>1.1839498195272173</v>
      </c>
      <c r="I445" s="1">
        <f t="shared" si="472"/>
        <v>1.1839496979860118</v>
      </c>
      <c r="J445" s="1">
        <f t="shared" si="472"/>
        <v>1.1839499279971848</v>
      </c>
      <c r="K445" s="1">
        <f t="shared" si="472"/>
        <v>1.1839500907127085</v>
      </c>
      <c r="L445" s="1">
        <f t="shared" si="472"/>
        <v>1.1839486771025465</v>
      </c>
      <c r="M445" s="1">
        <f t="shared" si="472"/>
        <v>1.1839490799949206</v>
      </c>
      <c r="N445" s="1">
        <f t="shared" si="472"/>
        <v>1.18394789913899</v>
      </c>
      <c r="O445" s="1">
        <f t="shared" si="472"/>
        <v>1.1839488541353196</v>
      </c>
      <c r="P445" s="1">
        <f>P446</f>
        <v>1.1839517203824761</v>
      </c>
      <c r="Q445" s="1">
        <f>Q446</f>
        <v>1.3164460339578652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1.1839500937333605</v>
      </c>
      <c r="G446" s="1">
        <f>'[1]Electricity and CHPs_IN'!C$91</f>
        <v>1.1839497090041098</v>
      </c>
      <c r="H446" s="1">
        <f>'[1]Electricity and CHPs_IN'!D$91</f>
        <v>1.1839498195272173</v>
      </c>
      <c r="I446" s="1">
        <f>'[1]Electricity and CHPs_IN'!E$91</f>
        <v>1.1839496979860118</v>
      </c>
      <c r="J446" s="1">
        <f>'[1]Electricity and CHPs_IN'!F$91</f>
        <v>1.1839499279971848</v>
      </c>
      <c r="K446" s="1">
        <f>'[1]Electricity and CHPs_IN'!G$91</f>
        <v>1.1839500907127085</v>
      </c>
      <c r="L446" s="1">
        <f>'[1]Electricity and CHPs_IN'!H$91</f>
        <v>1.1839486771025465</v>
      </c>
      <c r="M446" s="1">
        <f>'[1]Electricity and CHPs_IN'!I$91</f>
        <v>1.1839490799949206</v>
      </c>
      <c r="N446" s="1">
        <f>'[1]Electricity and CHPs_IN'!J$91</f>
        <v>1.18394789913899</v>
      </c>
      <c r="O446" s="1">
        <f>'[1]Electricity and CHPs_IN'!K$91</f>
        <v>1.1839488541353196</v>
      </c>
      <c r="P446" s="1">
        <f>'[1]Electricity and CHPs_IN'!L$91</f>
        <v>1.1839517203824761</v>
      </c>
      <c r="Q446" s="1">
        <f>'[1]Electricity and CHPs_IN'!M$91</f>
        <v>1.3164460339578652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1.4500061601585912</v>
      </c>
      <c r="G447" s="1">
        <f t="shared" ref="G447:O447" si="473">G448</f>
        <v>3.8019173021993264</v>
      </c>
      <c r="H447" s="1">
        <f t="shared" si="473"/>
        <v>3.8018003231019164</v>
      </c>
      <c r="I447" s="1">
        <f t="shared" si="473"/>
        <v>1.1502536975787554</v>
      </c>
      <c r="J447" s="1">
        <f t="shared" si="473"/>
        <v>0.84899619081570121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1.4500061601585912</v>
      </c>
      <c r="G448" s="1">
        <f>'[1]Electricity and CHPs_IN'!C$92</f>
        <v>3.8019173021993264</v>
      </c>
      <c r="H448" s="1">
        <f>'[1]Electricity and CHPs_IN'!D$92</f>
        <v>3.8018003231019164</v>
      </c>
      <c r="I448" s="1">
        <f>'[1]Electricity and CHPs_IN'!E$92</f>
        <v>1.1502536975787554</v>
      </c>
      <c r="J448" s="1">
        <f>'[1]Electricity and CHPs_IN'!F$92</f>
        <v>0.84899619081570121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0.21541909949776933</v>
      </c>
      <c r="G449" s="1">
        <f t="shared" ref="G449:O449" si="474">G450</f>
        <v>0.21751895748506211</v>
      </c>
      <c r="H449" s="1">
        <f t="shared" si="474"/>
        <v>6.0850689081071475E-2</v>
      </c>
      <c r="I449" s="1">
        <f t="shared" si="474"/>
        <v>6.0959108688502218E-2</v>
      </c>
      <c r="J449" s="1">
        <f t="shared" si="474"/>
        <v>3.5042103155439458E-4</v>
      </c>
      <c r="K449" s="1">
        <f t="shared" si="474"/>
        <v>1.4133764195320983E-4</v>
      </c>
      <c r="L449" s="1">
        <f t="shared" si="474"/>
        <v>3.7476485060939641E-5</v>
      </c>
      <c r="M449" s="1">
        <f t="shared" si="474"/>
        <v>2.3966435438255783E-5</v>
      </c>
      <c r="N449" s="1">
        <f t="shared" si="474"/>
        <v>0</v>
      </c>
      <c r="O449" s="1">
        <f t="shared" si="474"/>
        <v>0</v>
      </c>
      <c r="P449" s="1">
        <f>P450</f>
        <v>7.8206579149021061E-6</v>
      </c>
      <c r="Q449" s="1">
        <f>Q450</f>
        <v>5.9179094344226066E-6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0.21541909949776933</v>
      </c>
      <c r="G450" s="1">
        <f>'[1]Electricity and CHPs_IN'!C$93</f>
        <v>0.21751895748506211</v>
      </c>
      <c r="H450" s="1">
        <f>'[1]Electricity and CHPs_IN'!D$93</f>
        <v>6.0850689081071475E-2</v>
      </c>
      <c r="I450" s="1">
        <f>'[1]Electricity and CHPs_IN'!E$93</f>
        <v>6.0959108688502218E-2</v>
      </c>
      <c r="J450" s="1">
        <f>'[1]Electricity and CHPs_IN'!F$93</f>
        <v>3.5042103155439458E-4</v>
      </c>
      <c r="K450" s="1">
        <f>'[1]Electricity and CHPs_IN'!G$93</f>
        <v>1.4133764195320983E-4</v>
      </c>
      <c r="L450" s="1">
        <f>'[1]Electricity and CHPs_IN'!H$93</f>
        <v>3.7476485060939641E-5</v>
      </c>
      <c r="M450" s="1">
        <f>'[1]Electricity and CHPs_IN'!I$93</f>
        <v>2.3966435438255783E-5</v>
      </c>
      <c r="N450" s="1">
        <f>'[1]Electricity and CHPs_IN'!J$93</f>
        <v>0</v>
      </c>
      <c r="O450" s="1">
        <f>'[1]Electricity and CHPs_IN'!K$93</f>
        <v>0</v>
      </c>
      <c r="P450" s="1">
        <f>'[1]Electricity and CHPs_IN'!L$93</f>
        <v>7.8206579149021061E-6</v>
      </c>
      <c r="Q450" s="1">
        <f>'[1]Electricity and CHPs_IN'!M$93</f>
        <v>5.9179094344226066E-6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0.21541909949776933</v>
      </c>
      <c r="G451" s="1">
        <f t="shared" ref="G451:O451" si="475">G452</f>
        <v>0.21751895748506211</v>
      </c>
      <c r="H451" s="1">
        <f t="shared" si="475"/>
        <v>6.0850689081071475E-2</v>
      </c>
      <c r="I451" s="1">
        <f t="shared" si="475"/>
        <v>6.0959108688502218E-2</v>
      </c>
      <c r="J451" s="1">
        <f t="shared" si="475"/>
        <v>3.5042103155439458E-4</v>
      </c>
      <c r="K451" s="1">
        <f t="shared" si="475"/>
        <v>1.4133764195320983E-4</v>
      </c>
      <c r="L451" s="1">
        <f t="shared" si="475"/>
        <v>3.7476485060939641E-5</v>
      </c>
      <c r="M451" s="1">
        <f t="shared" si="475"/>
        <v>2.3966435438255783E-5</v>
      </c>
      <c r="N451" s="1">
        <f t="shared" si="475"/>
        <v>0</v>
      </c>
      <c r="O451" s="1">
        <f t="shared" si="475"/>
        <v>0</v>
      </c>
      <c r="P451" s="1">
        <f>P452</f>
        <v>7.8206579149021061E-6</v>
      </c>
      <c r="Q451" s="1">
        <f>Q452</f>
        <v>5.9179094344226066E-6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0.21541909949776933</v>
      </c>
      <c r="G452" s="1">
        <f t="shared" ref="G452:K452" si="476">G450</f>
        <v>0.21751895748506211</v>
      </c>
      <c r="H452" s="1">
        <f t="shared" si="476"/>
        <v>6.0850689081071475E-2</v>
      </c>
      <c r="I452" s="1">
        <f t="shared" si="476"/>
        <v>6.0959108688502218E-2</v>
      </c>
      <c r="J452" s="1">
        <f t="shared" si="476"/>
        <v>3.5042103155439458E-4</v>
      </c>
      <c r="K452" s="1">
        <f t="shared" si="476"/>
        <v>1.4133764195320983E-4</v>
      </c>
      <c r="L452" s="1">
        <f t="shared" ref="L452:O452" si="477">L450</f>
        <v>3.7476485060939641E-5</v>
      </c>
      <c r="M452" s="1">
        <f t="shared" si="477"/>
        <v>2.3966435438255783E-5</v>
      </c>
      <c r="N452" s="1">
        <f t="shared" si="477"/>
        <v>0</v>
      </c>
      <c r="O452" s="1">
        <f t="shared" si="477"/>
        <v>0</v>
      </c>
      <c r="P452" s="1">
        <f>P450</f>
        <v>7.8206579149021061E-6</v>
      </c>
      <c r="Q452" s="1">
        <f>Q450</f>
        <v>5.9179094344226066E-6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1.8362807430573322</v>
      </c>
      <c r="G455" s="1">
        <f t="shared" ref="G455:O455" si="479">G456</f>
        <v>1.657243585637397</v>
      </c>
      <c r="H455" s="1">
        <f t="shared" si="479"/>
        <v>3.5385151500244838</v>
      </c>
      <c r="I455" s="1">
        <f t="shared" si="479"/>
        <v>4.8924954544924679</v>
      </c>
      <c r="J455" s="1">
        <f t="shared" si="479"/>
        <v>5.4743264525830897</v>
      </c>
      <c r="K455" s="1">
        <f t="shared" si="479"/>
        <v>4.2359311668015049</v>
      </c>
      <c r="L455" s="1">
        <f t="shared" si="479"/>
        <v>3.2776810821620339</v>
      </c>
      <c r="M455" s="1">
        <f t="shared" si="479"/>
        <v>2.5362097231968299</v>
      </c>
      <c r="N455" s="1">
        <f t="shared" si="479"/>
        <v>1.9624686158560205</v>
      </c>
      <c r="O455" s="1">
        <f t="shared" si="479"/>
        <v>1.5185224824577404</v>
      </c>
      <c r="P455" s="1">
        <f>P456</f>
        <v>1.1750035363511937</v>
      </c>
      <c r="Q455" s="1">
        <f>Q456</f>
        <v>1.701227625917699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1.8362807430573322</v>
      </c>
      <c r="G456" s="1">
        <f>'[1]Electricity and CHPs_IN'!C$94</f>
        <v>1.657243585637397</v>
      </c>
      <c r="H456" s="1">
        <f>'[1]Electricity and CHPs_IN'!D$94</f>
        <v>3.5385151500244838</v>
      </c>
      <c r="I456" s="1">
        <f>'[1]Electricity and CHPs_IN'!E$94</f>
        <v>4.8924954544924679</v>
      </c>
      <c r="J456" s="1">
        <f>'[1]Electricity and CHPs_IN'!F$94</f>
        <v>5.4743264525830897</v>
      </c>
      <c r="K456" s="1">
        <f>'[1]Electricity and CHPs_IN'!G$94</f>
        <v>4.2359311668015049</v>
      </c>
      <c r="L456" s="1">
        <f>'[1]Electricity and CHPs_IN'!H$94</f>
        <v>3.2776810821620339</v>
      </c>
      <c r="M456" s="1">
        <f>'[1]Electricity and CHPs_IN'!I$94</f>
        <v>2.5362097231968299</v>
      </c>
      <c r="N456" s="1">
        <f>'[1]Electricity and CHPs_IN'!J$94</f>
        <v>1.9624686158560205</v>
      </c>
      <c r="O456" s="1">
        <f>'[1]Electricity and CHPs_IN'!K$94</f>
        <v>1.5185224824577404</v>
      </c>
      <c r="P456" s="1">
        <f>'[1]Electricity and CHPs_IN'!L$94</f>
        <v>1.1750035363511937</v>
      </c>
      <c r="Q456" s="1">
        <f>'[1]Electricity and CHPs_IN'!M$94</f>
        <v>1.701227625917699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2.2045783494237154E-5</v>
      </c>
      <c r="J457" s="1">
        <f t="shared" si="480"/>
        <v>4.4721246296242164E-5</v>
      </c>
      <c r="K457" s="1">
        <f t="shared" si="480"/>
        <v>4.51299828548662E-5</v>
      </c>
      <c r="L457" s="1">
        <f t="shared" si="480"/>
        <v>4.4749009530535589E-5</v>
      </c>
      <c r="M457" s="1">
        <f t="shared" si="480"/>
        <v>4.8100069295252388E-5</v>
      </c>
      <c r="N457" s="1">
        <f t="shared" si="480"/>
        <v>4.7845526394006211E-5</v>
      </c>
      <c r="O457" s="1">
        <f t="shared" si="480"/>
        <v>5.4811370609795851E-5</v>
      </c>
      <c r="P457" s="1">
        <f>P458</f>
        <v>5.9538510858185966E-5</v>
      </c>
      <c r="Q457" s="1">
        <f>Q458</f>
        <v>1.1480208124773979E-4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2.2045783494237154E-5</v>
      </c>
      <c r="J458" s="1">
        <f>'[1]Electricity and CHPs_IN'!F$95</f>
        <v>4.4721246296242164E-5</v>
      </c>
      <c r="K458" s="1">
        <f>'[1]Electricity and CHPs_IN'!G$95</f>
        <v>4.51299828548662E-5</v>
      </c>
      <c r="L458" s="1">
        <f>'[1]Electricity and CHPs_IN'!H$95</f>
        <v>4.4749009530535589E-5</v>
      </c>
      <c r="M458" s="1">
        <f>'[1]Electricity and CHPs_IN'!I$95</f>
        <v>4.8100069295252388E-5</v>
      </c>
      <c r="N458" s="1">
        <f>'[1]Electricity and CHPs_IN'!J$95</f>
        <v>4.7845526394006211E-5</v>
      </c>
      <c r="O458" s="1">
        <f>'[1]Electricity and CHPs_IN'!K$95</f>
        <v>5.4811370609795851E-5</v>
      </c>
      <c r="P458" s="1">
        <f>'[1]Electricity and CHPs_IN'!L$95</f>
        <v>5.9538510858185966E-5</v>
      </c>
      <c r="Q458" s="1">
        <f>'[1]Electricity and CHPs_IN'!M$95</f>
        <v>1.1480208124773979E-4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9.9067327426953245E-5</v>
      </c>
      <c r="L459" s="1">
        <f t="shared" si="481"/>
        <v>9.9111167284589806E-5</v>
      </c>
      <c r="M459" s="1">
        <f t="shared" si="481"/>
        <v>9.9502302203806654E-5</v>
      </c>
      <c r="N459" s="1">
        <f t="shared" si="481"/>
        <v>9.983173963141437E-5</v>
      </c>
      <c r="O459" s="1">
        <f t="shared" si="481"/>
        <v>1.1055773114513131E-4</v>
      </c>
      <c r="P459" s="1">
        <f>P460</f>
        <v>1.1700622283532118E-4</v>
      </c>
      <c r="Q459" s="1">
        <f>Q460</f>
        <v>2.0219955242096313E-4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9.9067327426953245E-5</v>
      </c>
      <c r="L460" s="1">
        <f>'[1]Electricity and CHPs_IN'!H$96</f>
        <v>9.9111167284589806E-5</v>
      </c>
      <c r="M460" s="1">
        <f>'[1]Electricity and CHPs_IN'!I$96</f>
        <v>9.9502302203806654E-5</v>
      </c>
      <c r="N460" s="1">
        <f>'[1]Electricity and CHPs_IN'!J$96</f>
        <v>9.983173963141437E-5</v>
      </c>
      <c r="O460" s="1">
        <f>'[1]Electricity and CHPs_IN'!K$96</f>
        <v>1.1055773114513131E-4</v>
      </c>
      <c r="P460" s="1">
        <f>'[1]Electricity and CHPs_IN'!L$96</f>
        <v>1.1700622283532118E-4</v>
      </c>
      <c r="Q460" s="1">
        <f>'[1]Electricity and CHPs_IN'!M$96</f>
        <v>2.0219955242096313E-4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1.128613198621262</v>
      </c>
      <c r="H461" s="1">
        <f>H462</f>
        <v>1.1628113375158922</v>
      </c>
      <c r="I461" s="1">
        <f t="shared" ref="I461" si="483">I462</f>
        <v>1.2221264369914491</v>
      </c>
      <c r="J461" s="1">
        <f t="shared" ref="J461" si="484">J462</f>
        <v>1.2844673018081216</v>
      </c>
      <c r="K461" s="1">
        <f t="shared" ref="K461:O461" si="485">K462</f>
        <v>1.3499880250556564</v>
      </c>
      <c r="L461" s="1">
        <f t="shared" si="485"/>
        <v>1.418850844245541</v>
      </c>
      <c r="M461" s="1">
        <f t="shared" si="485"/>
        <v>1.4912637421226298</v>
      </c>
      <c r="N461" s="1">
        <f t="shared" si="485"/>
        <v>1.5673466729329348</v>
      </c>
      <c r="O461" s="1">
        <f t="shared" si="485"/>
        <v>4.1510336641957917</v>
      </c>
      <c r="P461" s="1">
        <f>P462</f>
        <v>4.3861301615220212</v>
      </c>
      <c r="Q461" s="1">
        <f>Q462</f>
        <v>5.2891636192478666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1.128613198621262</v>
      </c>
      <c r="H462" s="1">
        <f>'[1]Electricity and CHPs_IN'!D$97</f>
        <v>1.1628113375158922</v>
      </c>
      <c r="I462" s="1">
        <f>'[1]Electricity and CHPs_IN'!E$97</f>
        <v>1.2221264369914491</v>
      </c>
      <c r="J462" s="1">
        <f>'[1]Electricity and CHPs_IN'!F$97</f>
        <v>1.2844673018081216</v>
      </c>
      <c r="K462" s="1">
        <f>'[1]Electricity and CHPs_IN'!G$97</f>
        <v>1.3499880250556564</v>
      </c>
      <c r="L462" s="1">
        <f>'[1]Electricity and CHPs_IN'!H$97</f>
        <v>1.418850844245541</v>
      </c>
      <c r="M462" s="1">
        <f>'[1]Electricity and CHPs_IN'!I$97</f>
        <v>1.4912637421226298</v>
      </c>
      <c r="N462" s="1">
        <f>'[1]Electricity and CHPs_IN'!J$97</f>
        <v>1.5673466729329348</v>
      </c>
      <c r="O462" s="1">
        <f>'[1]Electricity and CHPs_IN'!K$97</f>
        <v>4.1510336641957917</v>
      </c>
      <c r="P462" s="1">
        <f>'[1]Electricity and CHPs_IN'!L$97</f>
        <v>4.3861301615220212</v>
      </c>
      <c r="Q462" s="1">
        <f>'[1]Electricity and CHPs_IN'!M$97</f>
        <v>5.2891636192478666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7.881439737827395</v>
      </c>
      <c r="G463" s="1">
        <f t="shared" ref="G463:K463" si="486">SUM(G464,G470,G503,G512,G518)</f>
        <v>8.85165147742123</v>
      </c>
      <c r="H463" s="1">
        <f t="shared" si="486"/>
        <v>11.865484398431505</v>
      </c>
      <c r="I463" s="1">
        <f t="shared" si="486"/>
        <v>12.90102084105996</v>
      </c>
      <c r="J463" s="1">
        <f t="shared" si="486"/>
        <v>13.541060206147867</v>
      </c>
      <c r="K463" s="1">
        <f t="shared" si="486"/>
        <v>13.217053528535768</v>
      </c>
      <c r="L463" s="1">
        <f t="shared" ref="L463:O463" si="487">SUM(L464,L470,L503,L512,L518)</f>
        <v>17.499395709010006</v>
      </c>
      <c r="M463" s="1">
        <f t="shared" si="487"/>
        <v>24.072979528494567</v>
      </c>
      <c r="N463" s="1">
        <f t="shared" si="487"/>
        <v>23.468571243799808</v>
      </c>
      <c r="O463" s="1">
        <f t="shared" si="487"/>
        <v>23.418222947483976</v>
      </c>
      <c r="P463" s="1">
        <f>SUM(P464,P470,P503,P512,P518)</f>
        <v>24.446914008596746</v>
      </c>
      <c r="Q463" s="1">
        <f>SUM(Q464,Q470,Q503,Q512,Q518)</f>
        <v>24.474879259085633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0.27147267678734854</v>
      </c>
      <c r="G464" s="1">
        <f t="shared" ref="G464:O464" si="488">+G465</f>
        <v>0.64212094995078906</v>
      </c>
      <c r="H464" s="1">
        <f t="shared" si="488"/>
        <v>2.5519602611378311E-2</v>
      </c>
      <c r="I464" s="1">
        <f t="shared" si="488"/>
        <v>0.57345973363525737</v>
      </c>
      <c r="J464" s="1">
        <f t="shared" si="488"/>
        <v>0.54134300768784571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6.1095274764684342E-4</v>
      </c>
      <c r="O464" s="1">
        <f t="shared" si="488"/>
        <v>7.3813301945439196E-4</v>
      </c>
      <c r="P464" s="1">
        <f>+P465</f>
        <v>6.2153419598980821E-3</v>
      </c>
      <c r="Q464" s="1">
        <f>+Q465</f>
        <v>7.1406242965259756E-3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0.27147267678734854</v>
      </c>
      <c r="G465" s="1">
        <f>'[1]Electricity and CHPs_IN'!C$41-G301</f>
        <v>0.64212094995078906</v>
      </c>
      <c r="H465" s="1">
        <f>'[1]Electricity and CHPs_IN'!D$41-H301</f>
        <v>2.5519602611378311E-2</v>
      </c>
      <c r="I465" s="1">
        <f>'[1]Electricity and CHPs_IN'!E$41-I301</f>
        <v>0.57345973363525737</v>
      </c>
      <c r="J465" s="1">
        <f>'[1]Electricity and CHPs_IN'!F$41-J301</f>
        <v>0.54134300768784571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6.1095274764684342E-4</v>
      </c>
      <c r="O465" s="1">
        <f>'[1]Electricity and CHPs_IN'!K$41-O301</f>
        <v>7.3813301945439196E-4</v>
      </c>
      <c r="P465" s="1">
        <f>'[1]Electricity and CHPs_IN'!L$41-P301</f>
        <v>6.2153419598980821E-3</v>
      </c>
      <c r="Q465" s="1">
        <f>'[1]Electricity and CHPs_IN'!M$41-Q301</f>
        <v>7.1406242965259756E-3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0.27147267678734854</v>
      </c>
      <c r="G466" s="1">
        <f t="shared" ref="G466:O466" si="489">G467</f>
        <v>0.64212094995078906</v>
      </c>
      <c r="H466" s="1">
        <f t="shared" si="489"/>
        <v>2.5519602611378311E-2</v>
      </c>
      <c r="I466" s="1">
        <f t="shared" si="489"/>
        <v>0.57345973363525737</v>
      </c>
      <c r="J466" s="1">
        <f t="shared" si="489"/>
        <v>0.54134300768784571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6.1095274764684342E-4</v>
      </c>
      <c r="O466" s="1">
        <f t="shared" si="489"/>
        <v>7.3813301945439196E-4</v>
      </c>
      <c r="P466" s="1">
        <f>P467</f>
        <v>6.2153419598980821E-3</v>
      </c>
      <c r="Q466" s="1">
        <f>Q467</f>
        <v>7.1406242965259756E-3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0.27147267678734854</v>
      </c>
      <c r="G467" s="1">
        <f t="shared" ref="G467:K467" si="490">G465-G469</f>
        <v>0.64212094995078906</v>
      </c>
      <c r="H467" s="1">
        <f t="shared" si="490"/>
        <v>2.5519602611378311E-2</v>
      </c>
      <c r="I467" s="1">
        <f t="shared" si="490"/>
        <v>0.57345973363525737</v>
      </c>
      <c r="J467" s="1">
        <f t="shared" si="490"/>
        <v>0.54134300768784571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6.1095274764684342E-4</v>
      </c>
      <c r="O467" s="1">
        <f t="shared" si="491"/>
        <v>7.3813301945439196E-4</v>
      </c>
      <c r="P467" s="1">
        <f>P465-P469</f>
        <v>6.2153419598980821E-3</v>
      </c>
      <c r="Q467" s="1">
        <f>Q465-Q469</f>
        <v>7.1406242965259756E-3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3.6007048992142061</v>
      </c>
      <c r="G470" s="1">
        <f t="shared" ref="G470:K470" si="495">SUM(G471:G480)</f>
        <v>2.9901946663682812</v>
      </c>
      <c r="H470" s="1">
        <f t="shared" si="495"/>
        <v>3.6450428373900694</v>
      </c>
      <c r="I470" s="1">
        <f t="shared" si="495"/>
        <v>4.0624156099311994</v>
      </c>
      <c r="J470" s="1">
        <f t="shared" si="495"/>
        <v>3.8967156333045958</v>
      </c>
      <c r="K470" s="1">
        <f t="shared" si="495"/>
        <v>3.1058293222577618</v>
      </c>
      <c r="L470" s="1">
        <f t="shared" ref="L470:O470" si="496">SUM(L471:L480)</f>
        <v>2.6023945538859228</v>
      </c>
      <c r="M470" s="1">
        <f t="shared" si="496"/>
        <v>2.1847212144730483</v>
      </c>
      <c r="N470" s="1">
        <f t="shared" si="496"/>
        <v>3.4423208756450125</v>
      </c>
      <c r="O470" s="1">
        <f t="shared" si="496"/>
        <v>3.5383589194772505</v>
      </c>
      <c r="P470" s="1">
        <f>SUM(P471:P480)</f>
        <v>3.756783063593097</v>
      </c>
      <c r="Q470" s="1">
        <f>SUM(Q471:Q480)</f>
        <v>3.8623015637216134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1.0223942854080583</v>
      </c>
      <c r="G471" s="1">
        <f>'[1]Electricity and CHPs_IN'!C$39-G316</f>
        <v>0.11720749225136151</v>
      </c>
      <c r="H471" s="1">
        <f>'[1]Electricity and CHPs_IN'!D$39-H316</f>
        <v>7.4109608906486116E-2</v>
      </c>
      <c r="I471" s="1">
        <f>'[1]Electricity and CHPs_IN'!E$39-I316</f>
        <v>0.60717377867236055</v>
      </c>
      <c r="J471" s="1">
        <f>'[1]Electricity and CHPs_IN'!F$39-J316</f>
        <v>0.61957362455050069</v>
      </c>
      <c r="K471" s="1">
        <f>'[1]Electricity and CHPs_IN'!G$39-K316</f>
        <v>0.55876296883588172</v>
      </c>
      <c r="L471" s="1">
        <f>'[1]Electricity and CHPs_IN'!H$39-L316</f>
        <v>0.59194328194607115</v>
      </c>
      <c r="M471" s="1">
        <f>'[1]Electricity and CHPs_IN'!I$39-M316</f>
        <v>0.12630586388476001</v>
      </c>
      <c r="N471" s="1">
        <f>'[1]Electricity and CHPs_IN'!J$39-N316</f>
        <v>1.0244934219271165</v>
      </c>
      <c r="O471" s="1">
        <f>'[1]Electricity and CHPs_IN'!K$39-O316</f>
        <v>0.9801757847463477</v>
      </c>
      <c r="P471" s="1">
        <f>'[1]Electricity and CHPs_IN'!L$39-P316</f>
        <v>1.0262754805523147</v>
      </c>
      <c r="Q471" s="1">
        <f>'[1]Electricity and CHPs_IN'!M$39-Q316</f>
        <v>1.0297493397934692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6.2842636569140594E-4</v>
      </c>
      <c r="L472" s="6">
        <f>'[1]Electricity and CHPs_IN'!H$40-L317</f>
        <v>1.2236472897273532E-3</v>
      </c>
      <c r="M472" s="6">
        <f>'[1]Electricity and CHPs_IN'!I$40-M317</f>
        <v>4.9186372379449859E-2</v>
      </c>
      <c r="N472" s="6">
        <f>'[1]Electricity and CHPs_IN'!J$40-N317</f>
        <v>0.39894651713529494</v>
      </c>
      <c r="O472" s="6">
        <f>'[1]Electricity and CHPs_IN'!K$40-O317</f>
        <v>0.38198909140665838</v>
      </c>
      <c r="P472" s="6">
        <f>'[1]Electricity and CHPs_IN'!L$40-P317</f>
        <v>0.40031086847966163</v>
      </c>
      <c r="Q472" s="6">
        <f>'[1]Electricity and CHPs_IN'!M$40-Q317</f>
        <v>0.40289854290468596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3.8099164761018642E-2</v>
      </c>
      <c r="G474" s="1">
        <f>'[1]Electricity and CHPs_IN'!C$48-G319</f>
        <v>4.8084030119747406E-2</v>
      </c>
      <c r="H474" s="1">
        <f>'[1]Electricity and CHPs_IN'!D$48-H319</f>
        <v>1.3069620416473192E-2</v>
      </c>
      <c r="I474" s="1">
        <f>'[1]Electricity and CHPs_IN'!E$48-I319</f>
        <v>8.7883447712599171E-3</v>
      </c>
      <c r="J474" s="1">
        <f>'[1]Electricity and CHPs_IN'!F$48-J319</f>
        <v>1.321022821848326E-2</v>
      </c>
      <c r="K474" s="1">
        <f>'[1]Electricity and CHPs_IN'!G$48-K319</f>
        <v>5.3436235288699526E-3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2.3373314935417047E-3</v>
      </c>
      <c r="O474" s="1">
        <f>'[1]Electricity and CHPs_IN'!K$48-O319</f>
        <v>5.3639922135002988E-3</v>
      </c>
      <c r="P474" s="1">
        <f>'[1]Electricity and CHPs_IN'!L$48-P319</f>
        <v>1.485733138871773E-2</v>
      </c>
      <c r="Q474" s="1">
        <f>'[1]Electricity and CHPs_IN'!M$48-Q319</f>
        <v>1.6434908506269986E-2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6.9232258152543219E-2</v>
      </c>
      <c r="G476" s="1">
        <f>'[1]Electricity and CHPs_IN'!C$51-G321</f>
        <v>8.4936284844914223E-2</v>
      </c>
      <c r="H476" s="1">
        <f>'[1]Electricity and CHPs_IN'!D$51-H321</f>
        <v>0.32722084818947239</v>
      </c>
      <c r="I476" s="1">
        <f>'[1]Electricity and CHPs_IN'!E$51-I321</f>
        <v>0.32294019425660891</v>
      </c>
      <c r="J476" s="1">
        <f>'[1]Electricity and CHPs_IN'!F$51-J321</f>
        <v>0.32201168393128321</v>
      </c>
      <c r="K476" s="1">
        <f>'[1]Electricity and CHPs_IN'!G$51-K321</f>
        <v>0.14514072423439811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2.2709916594303996E-3</v>
      </c>
      <c r="O476" s="1">
        <f>'[1]Electricity and CHPs_IN'!K$51-O321</f>
        <v>0.15538535461547112</v>
      </c>
      <c r="P476" s="1">
        <f>'[1]Electricity and CHPs_IN'!L$51-P321</f>
        <v>0.20098977146033745</v>
      </c>
      <c r="Q476" s="1">
        <f>'[1]Electricity and CHPs_IN'!M$51-Q321</f>
        <v>0.29740530696182027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1.580693498435878</v>
      </c>
      <c r="G478" s="1">
        <f>'[1]Electricity and CHPs_IN'!C$54-G323</f>
        <v>1.7921586183534395</v>
      </c>
      <c r="H478" s="1">
        <f>'[1]Electricity and CHPs_IN'!D$54-H323</f>
        <v>2.3583372184949858</v>
      </c>
      <c r="I478" s="1">
        <f>'[1]Electricity and CHPs_IN'!E$54-I323</f>
        <v>2.3135948309805237</v>
      </c>
      <c r="J478" s="1">
        <f>'[1]Electricity and CHPs_IN'!F$54-J323</f>
        <v>2.2276935237283215</v>
      </c>
      <c r="K478" s="1">
        <f>'[1]Electricity and CHPs_IN'!G$54-K323</f>
        <v>2.0362219907566503</v>
      </c>
      <c r="L478" s="1">
        <f>'[1]Electricity and CHPs_IN'!H$54-L323</f>
        <v>2.0092276246501242</v>
      </c>
      <c r="M478" s="1">
        <f>'[1]Electricity and CHPs_IN'!I$54-M323</f>
        <v>2.0092289782088386</v>
      </c>
      <c r="N478" s="1">
        <f>'[1]Electricity and CHPs_IN'!J$54-N323</f>
        <v>2.0129061439920921</v>
      </c>
      <c r="O478" s="1">
        <f>'[1]Electricity and CHPs_IN'!K$54-O323</f>
        <v>2.0129072727029751</v>
      </c>
      <c r="P478" s="1">
        <f>'[1]Electricity and CHPs_IN'!L$54-P323</f>
        <v>2.1119004919534183</v>
      </c>
      <c r="Q478" s="1">
        <f>'[1]Electricity and CHPs_IN'!M$54-Q323</f>
        <v>2.1119583060615632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0.89028569245670797</v>
      </c>
      <c r="G479" s="1">
        <f>'[1]Electricity and CHPs_IN'!C$55-G324</f>
        <v>0.94780824079881831</v>
      </c>
      <c r="H479" s="1">
        <f>'[1]Electricity and CHPs_IN'!D$55-H324</f>
        <v>0.87230554138265215</v>
      </c>
      <c r="I479" s="1">
        <f>'[1]Electricity and CHPs_IN'!E$55-I324</f>
        <v>0.80991846125044642</v>
      </c>
      <c r="J479" s="1">
        <f>'[1]Electricity and CHPs_IN'!F$55-J324</f>
        <v>0.71422657287600699</v>
      </c>
      <c r="K479" s="1">
        <f>'[1]Electricity and CHPs_IN'!G$55-K324</f>
        <v>0.35973158853627019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1.2714913701048739E-3</v>
      </c>
      <c r="O479" s="1">
        <f>'[1]Electricity and CHPs_IN'!K$55-O324</f>
        <v>2.2887600194362208E-3</v>
      </c>
      <c r="P479" s="1">
        <f>'[1]Electricity and CHPs_IN'!L$55-P324</f>
        <v>2.2392899792811971E-3</v>
      </c>
      <c r="Q479" s="1">
        <f>'[1]Electricity and CHPs_IN'!M$55-Q324</f>
        <v>3.413289572612551E-3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9.4978067431934342E-5</v>
      </c>
      <c r="O480" s="1">
        <f>'[1]Electricity and CHPs_IN'!K$58-O325</f>
        <v>2.4866377286143304E-4</v>
      </c>
      <c r="P480" s="1">
        <f>'[1]Electricity and CHPs_IN'!L$58-P325</f>
        <v>2.0982977936613437E-4</v>
      </c>
      <c r="Q480" s="1">
        <f>'[1]Electricity and CHPs_IN'!M$58-Q325</f>
        <v>4.4186992119209798E-4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1.9681021008165778</v>
      </c>
      <c r="G481" s="1">
        <f t="shared" ref="G481:K481" si="497">SUM(G482:G491)</f>
        <v>1.152029443318022</v>
      </c>
      <c r="H481" s="1">
        <f t="shared" si="497"/>
        <v>1.2373567411115629</v>
      </c>
      <c r="I481" s="1">
        <f t="shared" si="497"/>
        <v>1.6771362914630974</v>
      </c>
      <c r="J481" s="1">
        <f t="shared" si="497"/>
        <v>1.541160234109002</v>
      </c>
      <c r="K481" s="1">
        <f t="shared" si="497"/>
        <v>0.90351836812296638</v>
      </c>
      <c r="L481" s="1">
        <f t="shared" ref="L481:O481" si="498">SUM(L482:L491)</f>
        <v>0.28881328713743026</v>
      </c>
      <c r="M481" s="1">
        <f t="shared" si="498"/>
        <v>2.1673108739528199E-2</v>
      </c>
      <c r="N481" s="1">
        <f t="shared" si="498"/>
        <v>3.5120149696479801E-2</v>
      </c>
      <c r="O481" s="1">
        <f t="shared" si="498"/>
        <v>5.9313678750492399E-2</v>
      </c>
      <c r="P481" s="1">
        <f>SUM(P482:P491)</f>
        <v>8.3701287630823767E-2</v>
      </c>
      <c r="Q481" s="1">
        <f>SUM(Q482:Q491)</f>
        <v>0.10862219868265652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0.99612127941414286</v>
      </c>
      <c r="G482" s="1">
        <f t="shared" ref="G482:K482" si="500">G471-G493</f>
        <v>0.11270652688187278</v>
      </c>
      <c r="H482" s="1">
        <f t="shared" si="500"/>
        <v>7.1267291301895838E-2</v>
      </c>
      <c r="I482" s="1">
        <f t="shared" si="500"/>
        <v>0.5822856130787768</v>
      </c>
      <c r="J482" s="1">
        <f t="shared" si="500"/>
        <v>0.57210879758952371</v>
      </c>
      <c r="K482" s="1">
        <f t="shared" si="500"/>
        <v>0.47199807901617324</v>
      </c>
      <c r="L482" s="1">
        <f t="shared" ref="L482:O482" si="501">L471-L493</f>
        <v>0.2882174926340208</v>
      </c>
      <c r="M482" s="1">
        <f t="shared" si="501"/>
        <v>1.5598642884082553E-2</v>
      </c>
      <c r="N482" s="1">
        <f t="shared" si="501"/>
        <v>2.5171394658520696E-2</v>
      </c>
      <c r="O482" s="1">
        <f t="shared" si="501"/>
        <v>3.8111880988423996E-2</v>
      </c>
      <c r="P482" s="1">
        <f t="shared" ref="P482:Q488" si="502">P471-P493</f>
        <v>5.2222925008283294E-2</v>
      </c>
      <c r="Q482" s="1">
        <f t="shared" si="502"/>
        <v>6.390382965791086E-2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5.3084412166293725E-4</v>
      </c>
      <c r="L483" s="1">
        <f t="shared" ref="L483:O483" si="504">L472-L494</f>
        <v>5.957945034094726E-4</v>
      </c>
      <c r="M483" s="1">
        <f t="shared" si="504"/>
        <v>6.074465855445646E-3</v>
      </c>
      <c r="N483" s="1">
        <f t="shared" si="504"/>
        <v>9.8019567676338459E-3</v>
      </c>
      <c r="O483" s="1">
        <f t="shared" si="504"/>
        <v>1.4852767245555121E-2</v>
      </c>
      <c r="P483" s="1">
        <f t="shared" si="502"/>
        <v>2.0370168498387409E-2</v>
      </c>
      <c r="Q483" s="1">
        <f t="shared" si="502"/>
        <v>2.5002938929162499E-2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3.7120110399686899E-2</v>
      </c>
      <c r="G485" s="1">
        <f t="shared" ref="G485:K485" si="507">G474-G496</f>
        <v>4.623752227082685E-2</v>
      </c>
      <c r="H485" s="1">
        <f t="shared" si="507"/>
        <v>1.2568362715303446E-2</v>
      </c>
      <c r="I485" s="1">
        <f t="shared" si="507"/>
        <v>8.4281088921037296E-3</v>
      </c>
      <c r="J485" s="1">
        <f t="shared" si="507"/>
        <v>1.2198207739141154E-2</v>
      </c>
      <c r="K485" s="1">
        <f t="shared" si="507"/>
        <v>4.5138639839839671E-3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5.7427302325727906E-5</v>
      </c>
      <c r="O485" s="1">
        <f t="shared" si="508"/>
        <v>2.085665000555589E-4</v>
      </c>
      <c r="P485" s="1">
        <f t="shared" si="502"/>
        <v>7.5602829614389126E-4</v>
      </c>
      <c r="Q485" s="1">
        <f t="shared" si="502"/>
        <v>1.0199118883034881E-3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6.7453160245429925E-2</v>
      </c>
      <c r="G487" s="1">
        <f t="shared" ref="G487:K487" si="511">G476-G498</f>
        <v>8.1674588264288445E-2</v>
      </c>
      <c r="H487" s="1">
        <f t="shared" si="511"/>
        <v>0.31467098331875787</v>
      </c>
      <c r="I487" s="1">
        <f t="shared" si="511"/>
        <v>0.30970281590826015</v>
      </c>
      <c r="J487" s="1">
        <f t="shared" si="511"/>
        <v>0.29734273701105268</v>
      </c>
      <c r="K487" s="1">
        <f t="shared" si="511"/>
        <v>0.12260322685373498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5.5797359067667751E-5</v>
      </c>
      <c r="O487" s="1">
        <f t="shared" si="512"/>
        <v>6.0418021283615286E-3</v>
      </c>
      <c r="P487" s="1">
        <f t="shared" si="502"/>
        <v>1.0227540228045201E-2</v>
      </c>
      <c r="Q487" s="1">
        <f t="shared" si="502"/>
        <v>1.8456276047973619E-2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0.8674075507573179</v>
      </c>
      <c r="G490" s="1">
        <f t="shared" ref="G490:K490" si="515">G479-G501</f>
        <v>0.91141080590103407</v>
      </c>
      <c r="H490" s="1">
        <f t="shared" si="515"/>
        <v>0.83885010377560565</v>
      </c>
      <c r="I490" s="1">
        <f t="shared" si="515"/>
        <v>0.77671975358395673</v>
      </c>
      <c r="J490" s="1">
        <f t="shared" si="515"/>
        <v>0.65951049176928433</v>
      </c>
      <c r="K490" s="1">
        <f t="shared" si="515"/>
        <v>0.30387235414741132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3.124003570624187E-5</v>
      </c>
      <c r="O490" s="1">
        <f t="shared" si="516"/>
        <v>8.8993169214427945E-5</v>
      </c>
      <c r="P490" s="1">
        <f>P479-P501</f>
        <v>1.1394822820561456E-4</v>
      </c>
      <c r="Q490" s="1">
        <f>Q479-Q501</f>
        <v>2.1182074801339833E-4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2.3335732256198635E-6</v>
      </c>
      <c r="O491" s="1">
        <f t="shared" si="518"/>
        <v>9.6687188817666449E-6</v>
      </c>
      <c r="P491" s="1">
        <f>P480-P502</f>
        <v>1.0677371758355741E-5</v>
      </c>
      <c r="Q491" s="1">
        <f>Q480-Q502</f>
        <v>2.7421411292652734E-5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1.6326027983976288</v>
      </c>
      <c r="G492" s="1">
        <f t="shared" ref="G492:K492" si="519">SUM(G493:G502)</f>
        <v>1.8381652230502588</v>
      </c>
      <c r="H492" s="1">
        <f t="shared" si="519"/>
        <v>2.4076860962785069</v>
      </c>
      <c r="I492" s="1">
        <f t="shared" si="519"/>
        <v>2.3852793184681023</v>
      </c>
      <c r="J492" s="1">
        <f t="shared" si="519"/>
        <v>2.3555553991955938</v>
      </c>
      <c r="K492" s="1">
        <f t="shared" si="519"/>
        <v>2.2023109541347954</v>
      </c>
      <c r="L492" s="1">
        <f t="shared" ref="L492:O492" si="520">SUM(L493:L502)</f>
        <v>2.3135812667484923</v>
      </c>
      <c r="M492" s="1">
        <f t="shared" si="520"/>
        <v>2.1630481057335205</v>
      </c>
      <c r="N492" s="1">
        <f t="shared" si="520"/>
        <v>3.4072007259485328</v>
      </c>
      <c r="O492" s="1">
        <f t="shared" si="520"/>
        <v>3.4790452407267574</v>
      </c>
      <c r="P492" s="1">
        <f>SUM(P493:P502)</f>
        <v>3.6730817759622734</v>
      </c>
      <c r="Q492" s="1">
        <f>SUM(Q493:Q502)</f>
        <v>3.7536793650389573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2.6273005993915462E-2</v>
      </c>
      <c r="G493" s="1">
        <f t="shared" ref="G493:K493" si="522">IFERROR(G348/G316,0)*G471</f>
        <v>4.5009653694887252E-3</v>
      </c>
      <c r="H493" s="1">
        <f t="shared" si="522"/>
        <v>2.8423176045902819E-3</v>
      </c>
      <c r="I493" s="1">
        <f t="shared" si="522"/>
        <v>2.4888165593583797E-2</v>
      </c>
      <c r="J493" s="1">
        <f t="shared" si="522"/>
        <v>4.7464826960977001E-2</v>
      </c>
      <c r="K493" s="1">
        <f t="shared" si="522"/>
        <v>8.6764889819708479E-2</v>
      </c>
      <c r="L493" s="1">
        <f t="shared" ref="L493:O493" si="523">IFERROR(L348/L316,0)*L471</f>
        <v>0.30372578931205035</v>
      </c>
      <c r="M493" s="1">
        <f t="shared" si="523"/>
        <v>0.11070722100067745</v>
      </c>
      <c r="N493" s="1">
        <f t="shared" si="523"/>
        <v>0.99932202726859576</v>
      </c>
      <c r="O493" s="1">
        <f t="shared" si="523"/>
        <v>0.9420639037579237</v>
      </c>
      <c r="P493" s="1">
        <f t="shared" ref="P493:Q499" si="524">IFERROR(P348/P316,0)*P471</f>
        <v>0.97405255554403136</v>
      </c>
      <c r="Q493" s="1">
        <f t="shared" si="524"/>
        <v>0.96584551013555831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9.7582244028468644E-5</v>
      </c>
      <c r="L494" s="1">
        <f t="shared" ref="L494:O494" si="526">IFERROR(L349/L317,0)*L472</f>
        <v>6.2785278631788063E-4</v>
      </c>
      <c r="M494" s="1">
        <f t="shared" si="526"/>
        <v>4.3111906524004213E-2</v>
      </c>
      <c r="N494" s="1">
        <f t="shared" si="526"/>
        <v>0.3891445603676611</v>
      </c>
      <c r="O494" s="1">
        <f t="shared" si="526"/>
        <v>0.36713632416110326</v>
      </c>
      <c r="P494" s="1">
        <f t="shared" si="524"/>
        <v>0.37994069998127422</v>
      </c>
      <c r="Q494" s="1">
        <f t="shared" si="524"/>
        <v>0.37789560397552346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9.7905436133174342E-4</v>
      </c>
      <c r="G496" s="1">
        <f t="shared" ref="G496:K496" si="529">IFERROR(G351/G319,0)*G474</f>
        <v>1.8465078489205593E-3</v>
      </c>
      <c r="H496" s="1">
        <f t="shared" si="529"/>
        <v>5.0125770116974592E-4</v>
      </c>
      <c r="I496" s="1">
        <f t="shared" si="529"/>
        <v>3.6023587915618832E-4</v>
      </c>
      <c r="J496" s="1">
        <f t="shared" si="529"/>
        <v>1.0120204793421063E-3</v>
      </c>
      <c r="K496" s="1">
        <f t="shared" si="529"/>
        <v>8.2975954488598519E-4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2.2799041912159768E-3</v>
      </c>
      <c r="O496" s="1">
        <f t="shared" si="530"/>
        <v>5.1554257134447399E-3</v>
      </c>
      <c r="P496" s="1">
        <f t="shared" si="524"/>
        <v>1.4101303092573838E-2</v>
      </c>
      <c r="Q496" s="1">
        <f t="shared" si="524"/>
        <v>1.5414996617966498E-2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1.7790979071132967E-3</v>
      </c>
      <c r="G498" s="1">
        <f t="shared" ref="G498:K498" si="533">IFERROR(G353/G321,0)*G476</f>
        <v>3.2616965806257728E-3</v>
      </c>
      <c r="H498" s="1">
        <f t="shared" si="533"/>
        <v>1.2549864870714501E-2</v>
      </c>
      <c r="I498" s="1">
        <f t="shared" si="533"/>
        <v>1.3237378348348745E-2</v>
      </c>
      <c r="J498" s="1">
        <f t="shared" si="533"/>
        <v>2.4668946920230552E-2</v>
      </c>
      <c r="K498" s="1">
        <f t="shared" si="533"/>
        <v>2.253749738066313E-2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2.2151943003627318E-3</v>
      </c>
      <c r="O498" s="1">
        <f t="shared" si="534"/>
        <v>0.14934355248710959</v>
      </c>
      <c r="P498" s="1">
        <f t="shared" si="524"/>
        <v>0.19076223123229225</v>
      </c>
      <c r="Q498" s="1">
        <f t="shared" si="524"/>
        <v>0.27894903091384665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1.580693498435878</v>
      </c>
      <c r="G500" s="1">
        <f t="shared" ref="G500:K500" si="537">G478</f>
        <v>1.7921586183534395</v>
      </c>
      <c r="H500" s="1">
        <f t="shared" si="537"/>
        <v>2.3583372184949858</v>
      </c>
      <c r="I500" s="1">
        <f t="shared" si="537"/>
        <v>2.3135948309805237</v>
      </c>
      <c r="J500" s="1">
        <f t="shared" si="537"/>
        <v>2.2276935237283215</v>
      </c>
      <c r="K500" s="1">
        <f t="shared" si="537"/>
        <v>2.0362219907566503</v>
      </c>
      <c r="L500" s="1">
        <f t="shared" ref="L500:O500" si="538">L478</f>
        <v>2.0092276246501242</v>
      </c>
      <c r="M500" s="1">
        <f t="shared" si="538"/>
        <v>2.0092289782088386</v>
      </c>
      <c r="N500" s="1">
        <f t="shared" si="538"/>
        <v>2.0129061439920921</v>
      </c>
      <c r="O500" s="1">
        <f t="shared" si="538"/>
        <v>2.0129072727029751</v>
      </c>
      <c r="P500" s="1">
        <f>P478</f>
        <v>2.1119004919534183</v>
      </c>
      <c r="Q500" s="1">
        <f>Q478</f>
        <v>2.1119583060615632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2.2878141699390099E-2</v>
      </c>
      <c r="G501" s="1">
        <f t="shared" ref="G501:K501" si="539">IFERROR(G356/G324,0)*G479</f>
        <v>3.6397434897784277E-2</v>
      </c>
      <c r="H501" s="1">
        <f t="shared" si="539"/>
        <v>3.345543760704648E-2</v>
      </c>
      <c r="I501" s="1">
        <f t="shared" si="539"/>
        <v>3.3198707666489698E-2</v>
      </c>
      <c r="J501" s="1">
        <f t="shared" si="539"/>
        <v>5.4716081106722651E-2</v>
      </c>
      <c r="K501" s="1">
        <f t="shared" si="539"/>
        <v>5.5859234388858876E-2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1.240251334398632E-3</v>
      </c>
      <c r="O501" s="1">
        <f t="shared" si="540"/>
        <v>2.1997668502217928E-3</v>
      </c>
      <c r="P501" s="1">
        <f>IFERROR(P356/P324,0)*P479</f>
        <v>2.1253417510755826E-3</v>
      </c>
      <c r="Q501" s="1">
        <f>IFERROR(Q356/Q324,0)*Q479</f>
        <v>3.2014688245991527E-3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9.2644494206314479E-5</v>
      </c>
      <c r="O502" s="1">
        <f t="shared" si="542"/>
        <v>2.389950539796664E-4</v>
      </c>
      <c r="P502" s="1">
        <f>IFERROR(P357/P325,0)*P480</f>
        <v>1.9915240760777863E-4</v>
      </c>
      <c r="Q502" s="1">
        <f>IFERROR(Q357/Q325,0)*Q480</f>
        <v>4.1444850989944524E-4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3.3175177460168084</v>
      </c>
      <c r="G503" s="1">
        <f t="shared" ref="G503:K503" si="543">SUM(G504:G505)</f>
        <v>3.4968700815037832</v>
      </c>
      <c r="H503" s="1">
        <f t="shared" si="543"/>
        <v>4.7994757143341609</v>
      </c>
      <c r="I503" s="1">
        <f t="shared" si="543"/>
        <v>4.67814579916325</v>
      </c>
      <c r="J503" s="1">
        <f t="shared" si="543"/>
        <v>4.5421173590223569</v>
      </c>
      <c r="K503" s="1">
        <f t="shared" si="543"/>
        <v>4.4625634264146967</v>
      </c>
      <c r="L503" s="1">
        <f t="shared" ref="L503:O503" si="544">SUM(L504:L505)</f>
        <v>5.2579319660627952</v>
      </c>
      <c r="M503" s="1">
        <f t="shared" si="544"/>
        <v>11.711053712806313</v>
      </c>
      <c r="N503" s="1">
        <f t="shared" si="544"/>
        <v>10.630944792899145</v>
      </c>
      <c r="O503" s="1">
        <f t="shared" si="544"/>
        <v>10.630911940418764</v>
      </c>
      <c r="P503" s="1">
        <f>SUM(P504:P505)</f>
        <v>10.631078477701912</v>
      </c>
      <c r="Q503" s="1">
        <f>SUM(Q504:Q505)</f>
        <v>10.631203585118156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3.3175177460168084</v>
      </c>
      <c r="G504" s="6">
        <f>'[1]Electricity and CHPs_IN'!C$44-G363</f>
        <v>3.4968700815037832</v>
      </c>
      <c r="H504" s="6">
        <f>'[1]Electricity and CHPs_IN'!D$44-H363</f>
        <v>4.7994757143341609</v>
      </c>
      <c r="I504" s="6">
        <f>'[1]Electricity and CHPs_IN'!E$44-I363</f>
        <v>4.67814579916325</v>
      </c>
      <c r="J504" s="6">
        <f>'[1]Electricity and CHPs_IN'!F$44-J363</f>
        <v>4.5421173590223569</v>
      </c>
      <c r="K504" s="6">
        <f>'[1]Electricity and CHPs_IN'!G$44-K363</f>
        <v>4.1656696806362685</v>
      </c>
      <c r="L504" s="6">
        <f>'[1]Electricity and CHPs_IN'!H$44-L363</f>
        <v>1.1176283639915616E-3</v>
      </c>
      <c r="M504" s="6">
        <f>'[1]Electricity and CHPs_IN'!I$44-M363</f>
        <v>5.4304720019299408E-4</v>
      </c>
      <c r="N504" s="6">
        <f>'[1]Electricity and CHPs_IN'!J$44-N363</f>
        <v>4.9248584128718268E-4</v>
      </c>
      <c r="O504" s="6">
        <f>'[1]Electricity and CHPs_IN'!K$44-O363</f>
        <v>4.9709369529824811E-4</v>
      </c>
      <c r="P504" s="6">
        <f>'[1]Electricity and CHPs_IN'!L$44-P363</f>
        <v>3.3940126587732647E-4</v>
      </c>
      <c r="Q504" s="6">
        <f>'[1]Electricity and CHPs_IN'!M$44-Q363</f>
        <v>2.3718657326030233E-4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0.29689374577842786</v>
      </c>
      <c r="L505" s="1">
        <f>'[1]Electricity and CHPs_IN'!H$45</f>
        <v>5.2568143376988035</v>
      </c>
      <c r="M505" s="1">
        <f>'[1]Electricity and CHPs_IN'!I$45</f>
        <v>11.710510665606121</v>
      </c>
      <c r="N505" s="1">
        <f>'[1]Electricity and CHPs_IN'!J$45</f>
        <v>10.630452307057858</v>
      </c>
      <c r="O505" s="1">
        <f>'[1]Electricity and CHPs_IN'!K$45</f>
        <v>10.630414846723466</v>
      </c>
      <c r="P505" s="1">
        <f>'[1]Electricity and CHPs_IN'!L$45</f>
        <v>10.630739076436035</v>
      </c>
      <c r="Q505" s="1">
        <f>'[1]Electricity and CHPs_IN'!M$45</f>
        <v>10.630966398544896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3.3175177460168084</v>
      </c>
      <c r="G509" s="1">
        <f t="shared" ref="G509:K509" si="547">SUM(G510:G511)</f>
        <v>3.4968700815037832</v>
      </c>
      <c r="H509" s="1">
        <f t="shared" si="547"/>
        <v>4.7994757143341609</v>
      </c>
      <c r="I509" s="1">
        <f t="shared" si="547"/>
        <v>4.67814579916325</v>
      </c>
      <c r="J509" s="1">
        <f t="shared" si="547"/>
        <v>4.5421173590223569</v>
      </c>
      <c r="K509" s="1">
        <f t="shared" si="547"/>
        <v>4.4625634264146967</v>
      </c>
      <c r="L509" s="1">
        <f t="shared" ref="L509:O509" si="548">SUM(L510:L511)</f>
        <v>5.2579319660627952</v>
      </c>
      <c r="M509" s="1">
        <f t="shared" si="548"/>
        <v>11.711053712806313</v>
      </c>
      <c r="N509" s="1">
        <f t="shared" si="548"/>
        <v>10.630944792899145</v>
      </c>
      <c r="O509" s="1">
        <f t="shared" si="548"/>
        <v>10.630911940418764</v>
      </c>
      <c r="P509" s="1">
        <f>SUM(P510:P511)</f>
        <v>10.631078477701912</v>
      </c>
      <c r="Q509" s="1">
        <f>SUM(Q510:Q511)</f>
        <v>10.631203585118156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3.3175177460168084</v>
      </c>
      <c r="G510" s="1">
        <f t="shared" ref="G510:K510" si="549">G504</f>
        <v>3.4968700815037832</v>
      </c>
      <c r="H510" s="1">
        <f t="shared" si="549"/>
        <v>4.7994757143341609</v>
      </c>
      <c r="I510" s="1">
        <f t="shared" si="549"/>
        <v>4.67814579916325</v>
      </c>
      <c r="J510" s="1">
        <f t="shared" si="549"/>
        <v>4.5421173590223569</v>
      </c>
      <c r="K510" s="1">
        <f t="shared" si="549"/>
        <v>4.1656696806362685</v>
      </c>
      <c r="L510" s="1">
        <f t="shared" ref="L510:O510" si="550">L504</f>
        <v>1.1176283639915616E-3</v>
      </c>
      <c r="M510" s="1">
        <f t="shared" si="550"/>
        <v>5.4304720019299408E-4</v>
      </c>
      <c r="N510" s="1">
        <f t="shared" si="550"/>
        <v>4.9248584128718268E-4</v>
      </c>
      <c r="O510" s="1">
        <f t="shared" si="550"/>
        <v>4.9709369529824811E-4</v>
      </c>
      <c r="P510" s="1">
        <f>P504</f>
        <v>3.3940126587732647E-4</v>
      </c>
      <c r="Q510" s="1">
        <f>Q504</f>
        <v>2.3718657326030233E-4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0.29689374577842786</v>
      </c>
      <c r="L511" s="1">
        <f t="shared" ref="L511:O511" si="552">L505</f>
        <v>5.2568143376988035</v>
      </c>
      <c r="M511" s="1">
        <f t="shared" si="552"/>
        <v>11.710510665606121</v>
      </c>
      <c r="N511" s="1">
        <f t="shared" si="552"/>
        <v>10.630452307057858</v>
      </c>
      <c r="O511" s="1">
        <f t="shared" si="552"/>
        <v>10.630414846723466</v>
      </c>
      <c r="P511" s="1">
        <f>P505</f>
        <v>10.630739076436035</v>
      </c>
      <c r="Q511" s="1">
        <f>Q505</f>
        <v>10.630966398544896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0.69174441580903245</v>
      </c>
      <c r="G512" s="1">
        <f t="shared" ref="G512:K512" si="553">SUM(G513:G517)</f>
        <v>1.7224657795983762</v>
      </c>
      <c r="H512" s="1">
        <f t="shared" si="553"/>
        <v>3.3954462440958979</v>
      </c>
      <c r="I512" s="1">
        <f t="shared" si="553"/>
        <v>3.5865049701638765</v>
      </c>
      <c r="J512" s="1">
        <f t="shared" si="553"/>
        <v>3.8619550533186695</v>
      </c>
      <c r="K512" s="1">
        <f t="shared" si="553"/>
        <v>5.406219283943245</v>
      </c>
      <c r="L512" s="1">
        <f t="shared" ref="L512:O512" si="554">SUM(L513:L517)</f>
        <v>9.4200000047114916</v>
      </c>
      <c r="M512" s="1">
        <f t="shared" si="554"/>
        <v>9.9797269475675652</v>
      </c>
      <c r="N512" s="1">
        <f t="shared" si="554"/>
        <v>8.8634554237126917</v>
      </c>
      <c r="O512" s="1">
        <f t="shared" si="554"/>
        <v>8.7171868770345888</v>
      </c>
      <c r="P512" s="1">
        <f>SUM(P513:P517)</f>
        <v>8.6639632274274696</v>
      </c>
      <c r="Q512" s="1">
        <f>SUM(Q513:Q517)</f>
        <v>8.5855577105667304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0.69174441580903245</v>
      </c>
      <c r="G513" s="6">
        <f>'[1]Electricity and CHPs_IN'!C$42-G382</f>
        <v>1.7224657795983762</v>
      </c>
      <c r="H513" s="6">
        <f>'[1]Electricity and CHPs_IN'!D$42-H382</f>
        <v>3.3954462440958979</v>
      </c>
      <c r="I513" s="6">
        <f>'[1]Electricity and CHPs_IN'!E$42-I382</f>
        <v>3.5832771200415472</v>
      </c>
      <c r="J513" s="6">
        <f>'[1]Electricity and CHPs_IN'!F$42-J382</f>
        <v>3.8577074745720172</v>
      </c>
      <c r="K513" s="6">
        <f>'[1]Electricity and CHPs_IN'!G$42-K382</f>
        <v>1.6037188390838359</v>
      </c>
      <c r="L513" s="6">
        <f>'[1]Electricity and CHPs_IN'!H$42-L382</f>
        <v>1.7262905137578863</v>
      </c>
      <c r="M513" s="6">
        <f>'[1]Electricity and CHPs_IN'!I$42-M382</f>
        <v>1.1213381605275512</v>
      </c>
      <c r="N513" s="6">
        <f>'[1]Electricity and CHPs_IN'!J$42-N382</f>
        <v>7.7314436715219198E-3</v>
      </c>
      <c r="O513" s="6">
        <f>'[1]Electricity and CHPs_IN'!K$42-O382</f>
        <v>9.6933595828463783E-4</v>
      </c>
      <c r="P513" s="6">
        <f>'[1]Electricity and CHPs_IN'!L$42-P382</f>
        <v>5.6680207173137858E-4</v>
      </c>
      <c r="Q513" s="6">
        <f>'[1]Electricity and CHPs_IN'!M$42-Q382</f>
        <v>1.1196712595172528E-3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3.636520319287186</v>
      </c>
      <c r="L514" s="1">
        <f>'[1]Electricity and CHPs_IN'!H$43-L383</f>
        <v>7.397300551385344</v>
      </c>
      <c r="M514" s="1">
        <f>'[1]Electricity and CHPs_IN'!I$43-M383</f>
        <v>8.5635398178656352</v>
      </c>
      <c r="N514" s="1">
        <f>'[1]Electricity and CHPs_IN'!J$43-N383</f>
        <v>8.5666985498896224</v>
      </c>
      <c r="O514" s="1">
        <f>'[1]Electricity and CHPs_IN'!K$43-O383</f>
        <v>8.5650817030377357</v>
      </c>
      <c r="P514" s="1">
        <f>'[1]Electricity and CHPs_IN'!L$43-P383</f>
        <v>8.5615685139432216</v>
      </c>
      <c r="Q514" s="1">
        <f>'[1]Electricity and CHPs_IN'!M$43-Q383</f>
        <v>8.5648134327800101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9.8892003829778455E-4</v>
      </c>
      <c r="J515" s="1">
        <f>'[1]Electricity and CHPs_IN'!F$50-J384</f>
        <v>1.4677140981074871E-3</v>
      </c>
      <c r="K515" s="1">
        <f>'[1]Electricity and CHPs_IN'!G$50-K384</f>
        <v>3.4515265169017609E-3</v>
      </c>
      <c r="L515" s="1">
        <f>'[1]Electricity and CHPs_IN'!H$50-L384</f>
        <v>6.8675203461060208E-3</v>
      </c>
      <c r="M515" s="1">
        <f>'[1]Electricity and CHPs_IN'!I$50-M384</f>
        <v>8.2215396114117892E-3</v>
      </c>
      <c r="N515" s="1">
        <f>'[1]Electricity and CHPs_IN'!J$50-N384</f>
        <v>5.751103344407052E-3</v>
      </c>
      <c r="O515" s="1">
        <f>'[1]Electricity and CHPs_IN'!K$50-O384</f>
        <v>3.5842633308160038E-3</v>
      </c>
      <c r="P515" s="1">
        <f>'[1]Electricity and CHPs_IN'!L$50-P384</f>
        <v>2.686569511650823E-3</v>
      </c>
      <c r="Q515" s="1">
        <f>'[1]Electricity and CHPs_IN'!M$50-Q384</f>
        <v>4.5576904064164739E-3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1.4330872441962374E-3</v>
      </c>
      <c r="J516" s="1">
        <f>'[1]Electricity and CHPs_IN'!F$53-J385</f>
        <v>2.0725354302170238E-3</v>
      </c>
      <c r="K516" s="1">
        <f>'[1]Electricity and CHPs_IN'!G$53-K385</f>
        <v>0.16124893047571959</v>
      </c>
      <c r="L516" s="1">
        <f>'[1]Electricity and CHPs_IN'!H$53-L385</f>
        <v>0.28767513229991232</v>
      </c>
      <c r="M516" s="1">
        <f>'[1]Electricity and CHPs_IN'!I$53-M385</f>
        <v>0.28227200665762042</v>
      </c>
      <c r="N516" s="1">
        <f>'[1]Electricity and CHPs_IN'!J$53-N385</f>
        <v>0.27984764163489062</v>
      </c>
      <c r="O516" s="1">
        <f>'[1]Electricity and CHPs_IN'!K$53-O385</f>
        <v>0.14581902959947882</v>
      </c>
      <c r="P516" s="1">
        <f>'[1]Electricity and CHPs_IN'!L$53-P385</f>
        <v>9.8047320656278733E-2</v>
      </c>
      <c r="Q516" s="1">
        <f>'[1]Electricity and CHPs_IN'!M$53-Q385</f>
        <v>1.2886256935783982E-2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8.0584283983478047E-4</v>
      </c>
      <c r="J517" s="1">
        <f>'[1]Electricity and CHPs_IN'!F$56-J386</f>
        <v>7.0732921832733931E-4</v>
      </c>
      <c r="K517" s="1">
        <f>'[1]Electricity and CHPs_IN'!G$56-K386</f>
        <v>1.2796685796015029E-3</v>
      </c>
      <c r="L517" s="1">
        <f>'[1]Electricity and CHPs_IN'!H$56-L386</f>
        <v>1.8662869222432926E-3</v>
      </c>
      <c r="M517" s="1">
        <f>'[1]Electricity and CHPs_IN'!I$56-M386</f>
        <v>4.3554229053449573E-3</v>
      </c>
      <c r="N517" s="1">
        <f>'[1]Electricity and CHPs_IN'!J$56-N386</f>
        <v>3.4266851722485644E-3</v>
      </c>
      <c r="O517" s="1">
        <f>'[1]Electricity and CHPs_IN'!K$56-O386</f>
        <v>1.7325451082715996E-3</v>
      </c>
      <c r="P517" s="1">
        <f>'[1]Electricity and CHPs_IN'!L$56-P386</f>
        <v>1.0940212445866206E-3</v>
      </c>
      <c r="Q517" s="1">
        <f>'[1]Electricity and CHPs_IN'!M$56-Q386</f>
        <v>2.1806591850024857E-3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4.9472816637627609E-4</v>
      </c>
      <c r="J518" s="1">
        <f t="shared" si="555"/>
        <v>0.69892915281439849</v>
      </c>
      <c r="K518" s="1">
        <f t="shared" si="555"/>
        <v>0.2424414959200655</v>
      </c>
      <c r="L518" s="1">
        <f t="shared" ref="L518:O518" si="556">SUM(L519:L520)</f>
        <v>0.21906918434979475</v>
      </c>
      <c r="M518" s="1">
        <f t="shared" si="556"/>
        <v>0.19747765364764364</v>
      </c>
      <c r="N518" s="1">
        <f t="shared" si="556"/>
        <v>0.53123919879531234</v>
      </c>
      <c r="O518" s="1">
        <f t="shared" si="556"/>
        <v>0.5310270775339182</v>
      </c>
      <c r="P518" s="1">
        <f>SUM(P519:P520)</f>
        <v>1.3888738979143687</v>
      </c>
      <c r="Q518" s="1">
        <f>SUM(Q519:Q520)</f>
        <v>1.3886757753826076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0.69740612529109702</v>
      </c>
      <c r="K519" s="1">
        <f>'[1]Electricity and CHPs_IN'!G$46-K399</f>
        <v>0.24102044346262852</v>
      </c>
      <c r="L519" s="1">
        <f>'[1]Electricity and CHPs_IN'!H$46-L399</f>
        <v>0.21814583379580366</v>
      </c>
      <c r="M519" s="1">
        <f>'[1]Electricity and CHPs_IN'!I$46-M399</f>
        <v>0.19640335180278523</v>
      </c>
      <c r="N519" s="1">
        <f>'[1]Electricity and CHPs_IN'!J$46-N399</f>
        <v>0.52829538306686419</v>
      </c>
      <c r="O519" s="1">
        <f>'[1]Electricity and CHPs_IN'!K$46-O399</f>
        <v>0.5282994729125603</v>
      </c>
      <c r="P519" s="1">
        <f>'[1]Electricity and CHPs_IN'!L$46-P399</f>
        <v>1.3794980680313333</v>
      </c>
      <c r="Q519" s="1">
        <f>'[1]Electricity and CHPs_IN'!M$46-Q399</f>
        <v>1.379502881927571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4.9472816637627609E-4</v>
      </c>
      <c r="J520" s="1">
        <f>'[1]Electricity and CHPs_IN'!F$57-J400</f>
        <v>1.5230275233014345E-3</v>
      </c>
      <c r="K520" s="1">
        <f>'[1]Electricity and CHPs_IN'!G$57-K400</f>
        <v>1.4210524574369901E-3</v>
      </c>
      <c r="L520" s="1">
        <f>'[1]Electricity and CHPs_IN'!H$57-L400</f>
        <v>9.2335055399109939E-4</v>
      </c>
      <c r="M520" s="1">
        <f>'[1]Electricity and CHPs_IN'!I$57-M400</f>
        <v>1.0743018448584026E-3</v>
      </c>
      <c r="N520" s="1">
        <f>'[1]Electricity and CHPs_IN'!J$57-N400</f>
        <v>2.9438157284481497E-3</v>
      </c>
      <c r="O520" s="1">
        <f>'[1]Electricity and CHPs_IN'!K$57-O400</f>
        <v>2.7276046213579094E-3</v>
      </c>
      <c r="P520" s="1">
        <f>'[1]Electricity and CHPs_IN'!L$57-P400</f>
        <v>9.3758298830353623E-3</v>
      </c>
      <c r="Q520" s="1">
        <f>'[1]Electricity and CHPs_IN'!M$57-Q400</f>
        <v>9.1728934550366382E-3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0.32978920724622224</v>
      </c>
      <c r="G522" s="13">
        <f t="shared" si="557"/>
        <v>0.32669872220353974</v>
      </c>
      <c r="H522" s="13">
        <f t="shared" si="557"/>
        <v>0.32597877191322505</v>
      </c>
      <c r="I522" s="13">
        <f t="shared" si="557"/>
        <v>0.32987694232449566</v>
      </c>
      <c r="J522" s="13">
        <f t="shared" si="557"/>
        <v>0.33009555034304311</v>
      </c>
      <c r="K522" s="13">
        <f t="shared" si="557"/>
        <v>0.33157933201783207</v>
      </c>
      <c r="L522" s="13">
        <f t="shared" ref="L522:O522" si="558">IFERROR(L65/L293,"-")</f>
        <v>0.31601579502299981</v>
      </c>
      <c r="M522" s="13">
        <f t="shared" si="558"/>
        <v>0.32170939193778786</v>
      </c>
      <c r="N522" s="13">
        <f t="shared" si="558"/>
        <v>0.32159259873464746</v>
      </c>
      <c r="O522" s="13">
        <f t="shared" si="558"/>
        <v>0.3215942452883126</v>
      </c>
      <c r="P522" s="13">
        <f>IFERROR(P65/P293,"-")</f>
        <v>0.3216046333986689</v>
      </c>
      <c r="Q522" s="13">
        <f>IFERROR(Q65/Q293,"-")</f>
        <v>0.3216046989552187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0.79999999146512735</v>
      </c>
      <c r="G525" s="13">
        <f t="shared" si="559"/>
        <v>0.79999998963917973</v>
      </c>
      <c r="H525" s="13">
        <f t="shared" si="559"/>
        <v>0.79999993980320983</v>
      </c>
      <c r="I525" s="13">
        <f t="shared" si="559"/>
        <v>0.79999999444883518</v>
      </c>
      <c r="J525" s="13">
        <f t="shared" si="559"/>
        <v>0.79999998919271331</v>
      </c>
      <c r="K525" s="13">
        <f t="shared" si="559"/>
        <v>0.80000001657666298</v>
      </c>
      <c r="L525" s="13">
        <f t="shared" ref="L525:O525" si="563">IFERROR(L69/L297,"-")</f>
        <v>0.80000001515181729</v>
      </c>
      <c r="M525" s="13">
        <f t="shared" si="563"/>
        <v>0.80000002281319538</v>
      </c>
      <c r="N525" s="13">
        <f t="shared" si="563"/>
        <v>0.80000001594099712</v>
      </c>
      <c r="O525" s="13">
        <f t="shared" si="563"/>
        <v>0.80000002063794318</v>
      </c>
      <c r="P525" s="13">
        <f t="shared" si="561"/>
        <v>0.80000001859146952</v>
      </c>
      <c r="Q525" s="13">
        <f t="shared" si="561"/>
        <v>0.80000002248539437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0.34548962783860848</v>
      </c>
      <c r="G526" s="13">
        <f t="shared" ref="G526:K526" si="564">IFERROR(G71/G299,"-")</f>
        <v>3.8811835959161031E-2</v>
      </c>
      <c r="H526" s="13">
        <f t="shared" si="564"/>
        <v>0.30122244075021953</v>
      </c>
      <c r="I526" s="13">
        <f t="shared" si="564"/>
        <v>0.30617225074953103</v>
      </c>
      <c r="J526" s="13">
        <f t="shared" si="564"/>
        <v>0.29939422918649633</v>
      </c>
      <c r="K526" s="13">
        <f t="shared" si="564"/>
        <v>0.34622345611403715</v>
      </c>
      <c r="L526" s="13">
        <f t="shared" ref="L526:O526" si="565">IFERROR(L71/L299,"-")</f>
        <v>0.31742962473808756</v>
      </c>
      <c r="M526" s="13">
        <f t="shared" si="565"/>
        <v>0.32269062961026374</v>
      </c>
      <c r="N526" s="13">
        <f t="shared" si="565"/>
        <v>0.31190746484655557</v>
      </c>
      <c r="O526" s="13">
        <f t="shared" si="565"/>
        <v>0.30278137644797121</v>
      </c>
      <c r="P526" s="13">
        <f>IFERROR(P71/P299,"-")</f>
        <v>0.28182705906944944</v>
      </c>
      <c r="Q526" s="13">
        <f>IFERROR(Q71/Q299,"-")</f>
        <v>0.30062557997347128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9.9831945822932394E-2</v>
      </c>
      <c r="G527" s="13">
        <f t="shared" ref="G527:K527" si="566">IFERROR(G72/(G300+G413),"-")</f>
        <v>2.4783659544250089E-2</v>
      </c>
      <c r="H527" s="13">
        <f t="shared" si="566"/>
        <v>9.898855498653307E-2</v>
      </c>
      <c r="I527" s="13">
        <f t="shared" si="566"/>
        <v>0.10242422564489824</v>
      </c>
      <c r="J527" s="13">
        <f t="shared" si="566"/>
        <v>0.10370948116256906</v>
      </c>
      <c r="K527" s="13">
        <f t="shared" si="566"/>
        <v>0.10946215784086565</v>
      </c>
      <c r="L527" s="13">
        <f t="shared" ref="L527:O527" si="567">IFERROR(L72/(L300+L413),"-")</f>
        <v>0.10208091158875753</v>
      </c>
      <c r="M527" s="13">
        <f t="shared" si="567"/>
        <v>0</v>
      </c>
      <c r="N527" s="13">
        <f t="shared" si="567"/>
        <v>8.7780427206763781E-2</v>
      </c>
      <c r="O527" s="13">
        <f t="shared" si="567"/>
        <v>8.3681399239058513E-2</v>
      </c>
      <c r="P527" s="13">
        <f>IFERROR(P72/(P300+P413),"-")</f>
        <v>8.7622767445472191E-2</v>
      </c>
      <c r="Q527" s="13">
        <f>IFERROR(Q72/(Q300+Q413),"-")</f>
        <v>9.6191907539854585E-2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0.24138549431291523</v>
      </c>
      <c r="G528" s="13">
        <f t="shared" ref="G528:K528" si="568">IFERROR(G73/(G301+G465),"-")</f>
        <v>0.24667203535957105</v>
      </c>
      <c r="H528" s="13">
        <f t="shared" si="568"/>
        <v>0.24964398513053121</v>
      </c>
      <c r="I528" s="13">
        <f t="shared" si="568"/>
        <v>0.26338003099647539</v>
      </c>
      <c r="J528" s="13">
        <f t="shared" si="568"/>
        <v>0.263298961834663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0.2328361887870648</v>
      </c>
      <c r="O528" s="13">
        <f t="shared" si="569"/>
        <v>0.23414217078936669</v>
      </c>
      <c r="P528" s="13">
        <f>IFERROR(P73/(P301+P465),"-")</f>
        <v>0.25427975824862686</v>
      </c>
      <c r="Q528" s="13">
        <f>IFERROR(Q73/(Q301+Q465),"-")</f>
        <v>0.21964504075425464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0.56738823001635075</v>
      </c>
      <c r="L529" s="13">
        <f t="shared" ref="L529:O529" si="571">IFERROR(L83/L311,"-")</f>
        <v>0.44115645181200475</v>
      </c>
      <c r="M529" s="13">
        <f t="shared" si="571"/>
        <v>0.4065748973121327</v>
      </c>
      <c r="N529" s="13">
        <f t="shared" si="571"/>
        <v>0.51156107614148982</v>
      </c>
      <c r="O529" s="13">
        <f t="shared" si="571"/>
        <v>0.51296088618303182</v>
      </c>
      <c r="P529" s="13">
        <f t="shared" ref="P529:Q531" si="572">IFERROR(P83/P311,"-")</f>
        <v>0.5227650521834466</v>
      </c>
      <c r="Q529" s="13">
        <f t="shared" si="572"/>
        <v>0.50900771094084285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0.21231221968602518</v>
      </c>
      <c r="L530" s="13">
        <f t="shared" ref="L530:O530" si="574">IFERROR(L84/L312,"-")</f>
        <v>0</v>
      </c>
      <c r="M530" s="13">
        <f t="shared" si="574"/>
        <v>0.39522033428486947</v>
      </c>
      <c r="N530" s="13">
        <f t="shared" si="574"/>
        <v>0.40942475094961378</v>
      </c>
      <c r="O530" s="13">
        <f t="shared" si="574"/>
        <v>0.4069984749774665</v>
      </c>
      <c r="P530" s="13">
        <f t="shared" si="572"/>
        <v>0.40637702118701124</v>
      </c>
      <c r="Q530" s="13">
        <f t="shared" si="572"/>
        <v>0.40861513483506406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0.3314908478657963</v>
      </c>
      <c r="M531" s="13">
        <f t="shared" si="576"/>
        <v>0.37548202269529579</v>
      </c>
      <c r="N531" s="13">
        <f t="shared" si="576"/>
        <v>0.54925045024315367</v>
      </c>
      <c r="O531" s="13">
        <f t="shared" si="576"/>
        <v>0.54658960968591996</v>
      </c>
      <c r="P531" s="13">
        <f t="shared" si="572"/>
        <v>0.5467604413366739</v>
      </c>
      <c r="Q531" s="13">
        <f t="shared" si="572"/>
        <v>0.54655351291551968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0.26327209401947538</v>
      </c>
      <c r="G532" s="13">
        <f t="shared" ref="G532:K532" si="577">IFERROR(G86/SUM(G314,G419),"-")</f>
        <v>0.21075674152836407</v>
      </c>
      <c r="H532" s="13">
        <f t="shared" si="577"/>
        <v>0.23287568450863252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0.34972606655613697</v>
      </c>
      <c r="G534" s="13">
        <f t="shared" ref="G534:K534" si="581">IFERROR(G88/SUM(G316,G471),"-'")</f>
        <v>0.3519475198294385</v>
      </c>
      <c r="H534" s="13">
        <f t="shared" si="581"/>
        <v>0.35325961616163848</v>
      </c>
      <c r="I534" s="13">
        <f t="shared" si="581"/>
        <v>0.35985437413958249</v>
      </c>
      <c r="J534" s="13">
        <f t="shared" si="581"/>
        <v>0.357097810539656</v>
      </c>
      <c r="K534" s="13">
        <f t="shared" si="581"/>
        <v>0.35761659295443365</v>
      </c>
      <c r="L534" s="13">
        <f t="shared" ref="L534:O534" si="582">IFERROR(L88/SUM(L316,L471),"-'")</f>
        <v>0.35830323992570606</v>
      </c>
      <c r="M534" s="13">
        <f t="shared" si="582"/>
        <v>0.2161440303333266</v>
      </c>
      <c r="N534" s="13">
        <f t="shared" si="582"/>
        <v>0.21745292175597225</v>
      </c>
      <c r="O534" s="13">
        <f t="shared" si="582"/>
        <v>0.21778361812315286</v>
      </c>
      <c r="P534" s="13">
        <f>IFERROR(P88/SUM(P316,P471),"-'")</f>
        <v>0.21706888255931281</v>
      </c>
      <c r="Q534" s="13">
        <f>IFERROR(Q88/SUM(Q316,Q471),"-'")</f>
        <v>0.21632220520386131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0.28770810684120557</v>
      </c>
      <c r="L535" s="13">
        <f t="shared" ref="L535:O535" si="585">IFERROR(L89/SUM(L317,L472),"-")</f>
        <v>0.30828986305422607</v>
      </c>
      <c r="M535" s="13">
        <f t="shared" si="585"/>
        <v>0.32102208192786114</v>
      </c>
      <c r="N535" s="13">
        <f t="shared" si="585"/>
        <v>0.32287653310690961</v>
      </c>
      <c r="O535" s="13">
        <f t="shared" si="585"/>
        <v>0.32312255367417725</v>
      </c>
      <c r="P535" s="13">
        <f t="shared" ref="P535:Q543" si="586">IFERROR(P89/SUM(P317,P472),"-")</f>
        <v>0.32177191354602963</v>
      </c>
      <c r="Q535" s="13">
        <f t="shared" si="586"/>
        <v>0.31968011255395012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0.24477215263510368</v>
      </c>
      <c r="G537" s="13">
        <f t="shared" ref="G537:K537" si="589">IFERROR(G91/SUM(G319,G474),"-")</f>
        <v>0.2718437973699992</v>
      </c>
      <c r="H537" s="13">
        <f t="shared" si="589"/>
        <v>0.24850883221580727</v>
      </c>
      <c r="I537" s="13">
        <f t="shared" si="589"/>
        <v>0.26489591193752954</v>
      </c>
      <c r="J537" s="13">
        <f t="shared" si="589"/>
        <v>0.27186012954756023</v>
      </c>
      <c r="K537" s="13">
        <f t="shared" si="589"/>
        <v>0.27704679092821277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0.27467571144041586</v>
      </c>
      <c r="O537" s="13">
        <f t="shared" si="590"/>
        <v>0.27630625735802733</v>
      </c>
      <c r="P537" s="13">
        <f t="shared" si="586"/>
        <v>0.28589018809078798</v>
      </c>
      <c r="Q537" s="13">
        <f t="shared" si="586"/>
        <v>0.28147741859655662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0.45000000000000029</v>
      </c>
      <c r="O538" s="13">
        <f t="shared" si="592"/>
        <v>0.44999999999999996</v>
      </c>
      <c r="P538" s="13">
        <f t="shared" si="586"/>
        <v>0.45</v>
      </c>
      <c r="Q538" s="13">
        <f t="shared" si="586"/>
        <v>0.44999999999999984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0.27550089732214966</v>
      </c>
      <c r="G539" s="13">
        <f t="shared" ref="G539:K539" si="593">IFERROR(G93/SUM(G321,G476),"-")</f>
        <v>0.2919433279462299</v>
      </c>
      <c r="H539" s="13">
        <f t="shared" si="593"/>
        <v>0.2941309764448356</v>
      </c>
      <c r="I539" s="13">
        <f t="shared" si="593"/>
        <v>0.29907573145256389</v>
      </c>
      <c r="J539" s="13">
        <f t="shared" si="593"/>
        <v>0.30072588280714574</v>
      </c>
      <c r="K539" s="13">
        <f t="shared" si="593"/>
        <v>0.30408003051589194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0.29121211398159702</v>
      </c>
      <c r="O539" s="13">
        <f t="shared" si="594"/>
        <v>0.30881094405552911</v>
      </c>
      <c r="P539" s="13">
        <f t="shared" si="586"/>
        <v>0.30900841149485092</v>
      </c>
      <c r="Q539" s="13">
        <f t="shared" si="586"/>
        <v>0.30871640859025073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0.45</v>
      </c>
      <c r="O540" s="13">
        <f t="shared" si="596"/>
        <v>0.44999999999999973</v>
      </c>
      <c r="P540" s="13">
        <f t="shared" si="586"/>
        <v>0.45</v>
      </c>
      <c r="Q540" s="13">
        <f t="shared" si="586"/>
        <v>0.45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0.36265485490048227</v>
      </c>
      <c r="G541" s="13">
        <f t="shared" ref="G541:K541" si="597">IFERROR(G95/SUM(G323,G478),"-")</f>
        <v>0.36307342766201217</v>
      </c>
      <c r="H541" s="13">
        <f t="shared" si="597"/>
        <v>0.36369816528700133</v>
      </c>
      <c r="I541" s="13">
        <f t="shared" si="597"/>
        <v>0.36467534860930051</v>
      </c>
      <c r="J541" s="13">
        <f t="shared" si="597"/>
        <v>0.36855436492354271</v>
      </c>
      <c r="K541" s="13">
        <f t="shared" si="597"/>
        <v>0.37438982294534595</v>
      </c>
      <c r="L541" s="13">
        <f t="shared" ref="L541:O541" si="598">IFERROR(L95/SUM(L323,L478),"-")</f>
        <v>0.37942046121308742</v>
      </c>
      <c r="M541" s="13">
        <f t="shared" si="598"/>
        <v>0.38423527040586969</v>
      </c>
      <c r="N541" s="13">
        <f t="shared" si="598"/>
        <v>0.38353908748036886</v>
      </c>
      <c r="O541" s="13">
        <f t="shared" si="598"/>
        <v>0.38398649539410024</v>
      </c>
      <c r="P541" s="13">
        <f t="shared" si="586"/>
        <v>0.38403813573978796</v>
      </c>
      <c r="Q541" s="13">
        <f t="shared" si="586"/>
        <v>0.3840283857784334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0.35929161325676534</v>
      </c>
      <c r="G542" s="13">
        <f t="shared" ref="G542:K542" si="599">IFERROR(G96/SUM(G324,G479),"-")</f>
        <v>0.35999724950188172</v>
      </c>
      <c r="H542" s="13">
        <f t="shared" si="599"/>
        <v>0.35983670548745955</v>
      </c>
      <c r="I542" s="13">
        <f t="shared" si="599"/>
        <v>0.35971462071260629</v>
      </c>
      <c r="J542" s="13">
        <f t="shared" si="599"/>
        <v>0.35860881208493062</v>
      </c>
      <c r="K542" s="13">
        <f t="shared" si="599"/>
        <v>0.35973770944780697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0.34238498252974953</v>
      </c>
      <c r="O542" s="13">
        <f t="shared" si="600"/>
        <v>0.34214488418639916</v>
      </c>
      <c r="P542" s="13">
        <f t="shared" si="586"/>
        <v>0.34665669976226549</v>
      </c>
      <c r="Q542" s="13">
        <f t="shared" si="586"/>
        <v>0.33706225030209114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0.61999999999999911</v>
      </c>
      <c r="O543" s="13">
        <f t="shared" si="602"/>
        <v>0.61999999999999966</v>
      </c>
      <c r="P543" s="13">
        <f t="shared" si="586"/>
        <v>0.62000000000000022</v>
      </c>
      <c r="Q543" s="13">
        <f t="shared" si="586"/>
        <v>0.62000000000000022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0.35745695376016567</v>
      </c>
      <c r="G544" s="13">
        <f t="shared" ref="G544:K544" si="603">IFERROR(G131/G359,"-")</f>
        <v>0.35745695376016617</v>
      </c>
      <c r="H544" s="13">
        <f t="shared" si="603"/>
        <v>0.3574569537601659</v>
      </c>
      <c r="I544" s="13">
        <f t="shared" si="603"/>
        <v>0.35745695376016606</v>
      </c>
      <c r="J544" s="13">
        <f t="shared" si="603"/>
        <v>0.35745695376016584</v>
      </c>
      <c r="K544" s="13">
        <f t="shared" si="603"/>
        <v>0.35745695376016573</v>
      </c>
      <c r="L544" s="13">
        <f t="shared" ref="L544:O544" si="604">IFERROR(L131/L359,"-")</f>
        <v>0.35745695376016628</v>
      </c>
      <c r="M544" s="13">
        <f t="shared" si="604"/>
        <v>0.3574569537601659</v>
      </c>
      <c r="N544" s="13">
        <f t="shared" si="604"/>
        <v>0.35745695376016617</v>
      </c>
      <c r="O544" s="13">
        <f t="shared" si="604"/>
        <v>0.35745695376016573</v>
      </c>
      <c r="P544" s="13">
        <f>IFERROR(P131/P359,"-")</f>
        <v>0.35745695376016623</v>
      </c>
      <c r="Q544" s="13">
        <f>IFERROR(Q131/Q359,"-")</f>
        <v>0.3574569537601659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0.33470839322286877</v>
      </c>
      <c r="L545" s="13">
        <f t="shared" ref="L545:O545" si="606">IFERROR(L132/L360,"-")</f>
        <v>0.33805547715509754</v>
      </c>
      <c r="M545" s="13">
        <f t="shared" si="606"/>
        <v>0.3414025610873257</v>
      </c>
      <c r="N545" s="13">
        <f t="shared" si="606"/>
        <v>0.34140256108732592</v>
      </c>
      <c r="O545" s="13">
        <f t="shared" si="606"/>
        <v>0.34140256108732603</v>
      </c>
      <c r="P545" s="13">
        <f>IFERROR(P132/P360,"-")</f>
        <v>0.3414025610873262</v>
      </c>
      <c r="Q545" s="13">
        <f>IFERROR(Q132/Q360,"-")</f>
        <v>0.34140256108732597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3.8383652775648036E-2</v>
      </c>
      <c r="G546" s="13">
        <f t="shared" ref="G546:K546" si="607">IFERROR(G133/SUM(G361,G428),"-")</f>
        <v>3.7636648538799208E-2</v>
      </c>
      <c r="H546" s="13">
        <f t="shared" si="607"/>
        <v>3.7139654423727332E-2</v>
      </c>
      <c r="I546" s="13">
        <f t="shared" si="607"/>
        <v>3.7474141838202052E-2</v>
      </c>
      <c r="J546" s="13">
        <f t="shared" si="607"/>
        <v>3.7433327731719257E-2</v>
      </c>
      <c r="K546" s="13">
        <f t="shared" si="607"/>
        <v>3.4096070484344834E-2</v>
      </c>
      <c r="L546" s="13">
        <f t="shared" ref="L546:O546" si="608">IFERROR(L133/SUM(L361,L428),"-")</f>
        <v>2.6736745502865526E-2</v>
      </c>
      <c r="M546" s="13">
        <f t="shared" si="608"/>
        <v>2.6104938903712804E-2</v>
      </c>
      <c r="N546" s="13">
        <f t="shared" si="608"/>
        <v>2.5078554061117905E-2</v>
      </c>
      <c r="O546" s="13">
        <f t="shared" si="608"/>
        <v>2.4141746088639549E-2</v>
      </c>
      <c r="P546" s="13">
        <f>IFERROR(P133/SUM(P361,P428),"-")</f>
        <v>2.4076938942179191E-2</v>
      </c>
      <c r="Q546" s="13">
        <f>IFERROR(Q133/SUM(Q361,Q428),"-")</f>
        <v>2.4063873046786761E-2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4.8242849883234844E-2</v>
      </c>
      <c r="L547" s="13">
        <f t="shared" ref="L547:O547" si="610">IFERROR(L134/SUM(L362,L429),"-")</f>
        <v>5.1121424941617394E-2</v>
      </c>
      <c r="M547" s="13">
        <f t="shared" si="610"/>
        <v>5.4000000000000041E-2</v>
      </c>
      <c r="N547" s="13">
        <f t="shared" si="610"/>
        <v>5.4000000000000076E-2</v>
      </c>
      <c r="O547" s="13">
        <f t="shared" si="610"/>
        <v>5.4000000000000013E-2</v>
      </c>
      <c r="P547" s="13">
        <f>IFERROR(P134/SUM(P362,P429),"-")</f>
        <v>5.3999999999999999E-2</v>
      </c>
      <c r="Q547" s="13">
        <f>IFERROR(Q134/SUM(Q362,Q429),"-")</f>
        <v>5.3999999999999986E-2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6.1972936037046893E-2</v>
      </c>
      <c r="G548" s="13">
        <f t="shared" ref="G548:K548" si="611">IFERROR(G135/SUM(G363,G504),"-")</f>
        <v>6.1972722531253369E-2</v>
      </c>
      <c r="H548" s="13">
        <f t="shared" si="611"/>
        <v>6.197265056735532E-2</v>
      </c>
      <c r="I548" s="13">
        <f t="shared" si="611"/>
        <v>6.197265056735532E-2</v>
      </c>
      <c r="J548" s="13">
        <f t="shared" si="611"/>
        <v>6.197265056735532E-2</v>
      </c>
      <c r="K548" s="13">
        <f t="shared" si="611"/>
        <v>6.1972650567355243E-2</v>
      </c>
      <c r="L548" s="13">
        <f t="shared" ref="L548:O548" si="612">IFERROR(L135/SUM(L363,L504),"-")</f>
        <v>6.1972650567355236E-2</v>
      </c>
      <c r="M548" s="13">
        <f t="shared" si="612"/>
        <v>6.1972650567355264E-2</v>
      </c>
      <c r="N548" s="13">
        <f t="shared" si="612"/>
        <v>6.1972650567355334E-2</v>
      </c>
      <c r="O548" s="13">
        <f t="shared" si="612"/>
        <v>6.1972650567355313E-2</v>
      </c>
      <c r="P548" s="13">
        <f>IFERROR(P135/SUM(P363,P504),"-")</f>
        <v>6.1972650567355299E-2</v>
      </c>
      <c r="Q548" s="13">
        <f>IFERROR(Q135/SUM(Q363,Q504),"-")</f>
        <v>6.1972650567355236E-2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4.788082384705044E-2</v>
      </c>
      <c r="L549" s="13">
        <f t="shared" ref="L549:O549" si="614">IFERROR(L136/SUM(L364,L505),"-")</f>
        <v>4.6820724841429642E-2</v>
      </c>
      <c r="M549" s="13">
        <f t="shared" si="614"/>
        <v>4.5431760215214292E-2</v>
      </c>
      <c r="N549" s="13">
        <f t="shared" si="614"/>
        <v>4.5431760215214285E-2</v>
      </c>
      <c r="O549" s="13">
        <f t="shared" si="614"/>
        <v>4.5431760215214258E-2</v>
      </c>
      <c r="P549" s="13">
        <f>IFERROR(P136/SUM(P364,P505),"-")</f>
        <v>4.5431760215214285E-2</v>
      </c>
      <c r="Q549" s="13">
        <f>IFERROR(Q136/SUM(Q364,Q505),"-")</f>
        <v>4.543176021521432E-2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0.24392244462662285</v>
      </c>
      <c r="G550" s="13">
        <f t="shared" ref="G550:K550" si="615">IFERROR(G152/SUM(G380,G437),"-")</f>
        <v>0.20916514970646405</v>
      </c>
      <c r="H550" s="13">
        <f t="shared" si="615"/>
        <v>0.25945694620663318</v>
      </c>
      <c r="I550" s="13">
        <f t="shared" si="615"/>
        <v>0.27444967804539278</v>
      </c>
      <c r="J550" s="13">
        <f t="shared" si="615"/>
        <v>0.28983165682664824</v>
      </c>
      <c r="K550" s="13">
        <f t="shared" si="615"/>
        <v>0.30562450368895677</v>
      </c>
      <c r="L550" s="13">
        <f t="shared" ref="L550:O550" si="616">IFERROR(L152/SUM(L380,L437),"-")</f>
        <v>0.30573563273913507</v>
      </c>
      <c r="M550" s="13">
        <f t="shared" si="616"/>
        <v>0.30577083281852491</v>
      </c>
      <c r="N550" s="13">
        <f t="shared" si="616"/>
        <v>0.30551927712879101</v>
      </c>
      <c r="O550" s="13">
        <f t="shared" si="616"/>
        <v>0.30556529532651044</v>
      </c>
      <c r="P550" s="13">
        <f>IFERROR(P152/SUM(P380,P437),"-")</f>
        <v>0.30588958098961322</v>
      </c>
      <c r="Q550" s="13">
        <f>IFERROR(Q152/SUM(Q380,Q437),"-")</f>
        <v>0.30551866586227461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0.12277969516497847</v>
      </c>
      <c r="L551" s="13">
        <f t="shared" ref="L551:O551" si="618">IFERROR(L153/L381,"-")</f>
        <v>0.21953263978682028</v>
      </c>
      <c r="M551" s="13">
        <f t="shared" si="618"/>
        <v>0.26440973249682415</v>
      </c>
      <c r="N551" s="13">
        <f t="shared" si="618"/>
        <v>0.26279520985233967</v>
      </c>
      <c r="O551" s="13">
        <f t="shared" si="618"/>
        <v>0.26387249463266915</v>
      </c>
      <c r="P551" s="13">
        <f>IFERROR(P153/P381,"-")</f>
        <v>0.26335803253307449</v>
      </c>
      <c r="Q551" s="13">
        <f>IFERROR(Q153/Q381,"-")</f>
        <v>0.26249042150126373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0.19763733787511498</v>
      </c>
      <c r="G552" s="13">
        <f t="shared" ref="G552:K552" si="619">IFERROR(G154/SUM(G382,G513),"-")</f>
        <v>0.22581599666263316</v>
      </c>
      <c r="H552" s="13">
        <f t="shared" si="619"/>
        <v>0.25137178482215078</v>
      </c>
      <c r="I552" s="13">
        <f t="shared" si="619"/>
        <v>0.2682121929528658</v>
      </c>
      <c r="J552" s="13">
        <f t="shared" si="619"/>
        <v>0.2461488949616033</v>
      </c>
      <c r="K552" s="13">
        <f t="shared" si="619"/>
        <v>0.35276560951083913</v>
      </c>
      <c r="L552" s="13">
        <f t="shared" ref="L552:O552" si="620">IFERROR(L154/SUM(L382,L513),"-")</f>
        <v>0.36037993135293628</v>
      </c>
      <c r="M552" s="13">
        <f t="shared" si="620"/>
        <v>0.36754400019034134</v>
      </c>
      <c r="N552" s="13">
        <f t="shared" si="620"/>
        <v>0.36373615996032782</v>
      </c>
      <c r="O552" s="13">
        <f t="shared" si="620"/>
        <v>0.28803539815982571</v>
      </c>
      <c r="P552" s="13">
        <f t="shared" ref="P552:Q556" si="621">IFERROR(P154/SUM(P382,P513),"-")</f>
        <v>0.31822498445235881</v>
      </c>
      <c r="Q552" s="13">
        <f t="shared" si="621"/>
        <v>0.24765121101238272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0.33544358140328362</v>
      </c>
      <c r="L553" s="13">
        <f t="shared" ref="L553:O553" si="623">IFERROR(L155/SUM(L383,L514),"-")</f>
        <v>0.34219565088683457</v>
      </c>
      <c r="M553" s="13">
        <f t="shared" si="623"/>
        <v>0.34889635000375646</v>
      </c>
      <c r="N553" s="13">
        <f t="shared" si="623"/>
        <v>0.34876639665928272</v>
      </c>
      <c r="O553" s="13">
        <f t="shared" si="623"/>
        <v>0.34883382634438909</v>
      </c>
      <c r="P553" s="13">
        <f t="shared" si="621"/>
        <v>0.34897677343228822</v>
      </c>
      <c r="Q553" s="13">
        <f t="shared" si="621"/>
        <v>0.3488447320871696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0.18160627682599731</v>
      </c>
      <c r="J554" s="13">
        <f t="shared" si="624"/>
        <v>0.18215359978213894</v>
      </c>
      <c r="K554" s="13">
        <f t="shared" si="624"/>
        <v>0.24136202001280596</v>
      </c>
      <c r="L554" s="13">
        <f t="shared" ref="L554:O554" si="625">IFERROR(L156/SUM(L384,L515),"-")</f>
        <v>0.25377299777165763</v>
      </c>
      <c r="M554" s="13">
        <f t="shared" si="625"/>
        <v>0.25862635728457578</v>
      </c>
      <c r="N554" s="13">
        <f t="shared" si="625"/>
        <v>0.25796574262602351</v>
      </c>
      <c r="O554" s="13">
        <f t="shared" si="625"/>
        <v>0.23219687878222392</v>
      </c>
      <c r="P554" s="13">
        <f t="shared" si="621"/>
        <v>0.24925750267963465</v>
      </c>
      <c r="Q554" s="13">
        <f t="shared" si="621"/>
        <v>0.21974652748274318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0.21769776447157629</v>
      </c>
      <c r="J555" s="13">
        <f t="shared" si="626"/>
        <v>0.21527779202913044</v>
      </c>
      <c r="K555" s="13">
        <f t="shared" si="626"/>
        <v>0.27354976632746292</v>
      </c>
      <c r="L555" s="13">
        <f t="shared" ref="L555:O555" si="627">IFERROR(L157/SUM(L385,L516),"-")</f>
        <v>0.2794872495537018</v>
      </c>
      <c r="M555" s="13">
        <f t="shared" si="627"/>
        <v>0.28516348212182346</v>
      </c>
      <c r="N555" s="13">
        <f t="shared" si="627"/>
        <v>0.28510902414557487</v>
      </c>
      <c r="O555" s="13">
        <f t="shared" si="627"/>
        <v>0.28402029356548658</v>
      </c>
      <c r="P555" s="13">
        <f t="shared" si="621"/>
        <v>0.28486438084532884</v>
      </c>
      <c r="Q555" s="13">
        <f t="shared" si="621"/>
        <v>0.26773629369615309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0.28829210991088133</v>
      </c>
      <c r="J556" s="13">
        <f t="shared" si="628"/>
        <v>0.24694821649913018</v>
      </c>
      <c r="K556" s="13">
        <f t="shared" si="628"/>
        <v>0.33054418199752161</v>
      </c>
      <c r="L556" s="13">
        <f t="shared" ref="L556:O556" si="629">IFERROR(L158/SUM(L386,L517),"-")</f>
        <v>0.34700571783492451</v>
      </c>
      <c r="M556" s="13">
        <f t="shared" si="629"/>
        <v>0.3604656045853627</v>
      </c>
      <c r="N556" s="13">
        <f t="shared" si="629"/>
        <v>0.35996300648882906</v>
      </c>
      <c r="O556" s="13">
        <f t="shared" si="629"/>
        <v>0.32305896155454494</v>
      </c>
      <c r="P556" s="13">
        <f t="shared" si="621"/>
        <v>0.34294895872839354</v>
      </c>
      <c r="Q556" s="13">
        <f t="shared" si="621"/>
        <v>0.30890503798430352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0.15000000000000016</v>
      </c>
      <c r="M563" s="13">
        <f t="shared" si="631"/>
        <v>0.15</v>
      </c>
      <c r="N563" s="13">
        <f t="shared" si="631"/>
        <v>0.14999999999999983</v>
      </c>
      <c r="O563" s="13">
        <f t="shared" si="631"/>
        <v>0.15000000000000005</v>
      </c>
      <c r="P563" s="13">
        <f>IFERROR(P168/P396,"-")</f>
        <v>0.15000000000000002</v>
      </c>
      <c r="Q563" s="13">
        <f>IFERROR(Q168/Q396,"-")</f>
        <v>0.15000000000000008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0.41999999999999982</v>
      </c>
      <c r="L564" s="13">
        <f t="shared" ref="L564:O564" si="633">IFERROR(L170/SUM(L398,L439),"-")</f>
        <v>0.41999999999999982</v>
      </c>
      <c r="M564" s="13">
        <f t="shared" si="633"/>
        <v>0.4200000000000001</v>
      </c>
      <c r="N564" s="13">
        <f t="shared" si="633"/>
        <v>0.41999999999999937</v>
      </c>
      <c r="O564" s="13">
        <f t="shared" si="633"/>
        <v>0.42000000000000026</v>
      </c>
      <c r="P564" s="13">
        <f>IFERROR(P170/SUM(P398,P439),"-")</f>
        <v>0.41999999999999971</v>
      </c>
      <c r="Q564" s="13">
        <f>IFERROR(Q170/SUM(Q398,Q439),"-")</f>
        <v>0.42000000000000032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 t="str">
        <f t="shared" si="634"/>
        <v>-</v>
      </c>
      <c r="J565" s="13">
        <f t="shared" si="634"/>
        <v>0.5225000000000003</v>
      </c>
      <c r="K565" s="13">
        <f t="shared" si="634"/>
        <v>0.55000000000000004</v>
      </c>
      <c r="L565" s="13">
        <f t="shared" ref="L565:O565" si="635">IFERROR(L171/SUM(L399,L519),"-")</f>
        <v>0.57499999999999962</v>
      </c>
      <c r="M565" s="13">
        <f t="shared" si="635"/>
        <v>0.60000000000000009</v>
      </c>
      <c r="N565" s="13">
        <f t="shared" si="635"/>
        <v>0.6</v>
      </c>
      <c r="O565" s="13">
        <f t="shared" si="635"/>
        <v>0.59999999999999976</v>
      </c>
      <c r="P565" s="13">
        <f>IFERROR(P171/SUM(P399,P519),"-")</f>
        <v>0.5999999999999992</v>
      </c>
      <c r="Q565" s="13">
        <f>IFERROR(Q171/SUM(Q399,Q519),"-")</f>
        <v>0.6000000000000002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0.47499999999999959</v>
      </c>
      <c r="J566" s="13">
        <f t="shared" si="636"/>
        <v>0.5075000000000004</v>
      </c>
      <c r="K566" s="13">
        <f t="shared" si="636"/>
        <v>0.54000000000000026</v>
      </c>
      <c r="L566" s="13">
        <f t="shared" ref="L566:O566" si="637">IFERROR(L172/SUM(L400,L520),"-")</f>
        <v>0.55749999999999977</v>
      </c>
      <c r="M566" s="13">
        <f t="shared" si="637"/>
        <v>0.57499999999999984</v>
      </c>
      <c r="N566" s="13">
        <f t="shared" si="637"/>
        <v>0.57499999999999973</v>
      </c>
      <c r="O566" s="13">
        <f t="shared" si="637"/>
        <v>0.57499999999999962</v>
      </c>
      <c r="P566" s="13">
        <f>IFERROR(P172/SUM(P400,P520),"-")</f>
        <v>0.57500000000000073</v>
      </c>
      <c r="Q566" s="13">
        <f>IFERROR(Q172/SUM(Q400,Q520),"-")</f>
        <v>0.57499999999999996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0.69998224171339996</v>
      </c>
      <c r="G567" s="13">
        <f t="shared" si="638"/>
        <v>0.69998155392563532</v>
      </c>
      <c r="H567" s="13">
        <f t="shared" si="638"/>
        <v>0.69998998028392656</v>
      </c>
      <c r="I567" s="13">
        <f t="shared" si="638"/>
        <v>0.69999888234084373</v>
      </c>
      <c r="J567" s="13">
        <f t="shared" si="638"/>
        <v>0.69999740310500647</v>
      </c>
      <c r="K567" s="13">
        <f t="shared" si="638"/>
        <v>0.69999914694286902</v>
      </c>
      <c r="L567" s="13">
        <f t="shared" ref="L567:O567" si="639">IFERROR(L174/L402,"-")</f>
        <v>0.69999905826568576</v>
      </c>
      <c r="M567" s="13">
        <f t="shared" si="639"/>
        <v>0.69999840462172547</v>
      </c>
      <c r="N567" s="13">
        <f t="shared" si="639"/>
        <v>0.69999823987286636</v>
      </c>
      <c r="O567" s="13">
        <f t="shared" si="639"/>
        <v>0.6999983633020822</v>
      </c>
      <c r="P567" s="13">
        <f t="shared" ref="P567:Q573" si="640">IFERROR(P174/P402,"-")</f>
        <v>0.69999846805488553</v>
      </c>
      <c r="Q567" s="13">
        <f t="shared" si="640"/>
        <v>0.69999800199365392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0.8667634272771475</v>
      </c>
      <c r="G568" s="13">
        <f t="shared" si="638"/>
        <v>0.86651675367791936</v>
      </c>
      <c r="H568" s="13">
        <f t="shared" si="638"/>
        <v>0.86693144383268705</v>
      </c>
      <c r="I568" s="13">
        <f t="shared" si="638"/>
        <v>0.86695224892829958</v>
      </c>
      <c r="J568" s="13">
        <f t="shared" si="638"/>
        <v>0.86703909047786598</v>
      </c>
      <c r="K568" s="13">
        <f t="shared" si="638"/>
        <v>0.86703929800079516</v>
      </c>
      <c r="L568" s="13">
        <f t="shared" ref="L568:O568" si="641">IFERROR(L175/L403,"-")</f>
        <v>0.8670393210783881</v>
      </c>
      <c r="M568" s="13">
        <f t="shared" si="641"/>
        <v>0.86703917063446423</v>
      </c>
      <c r="N568" s="13">
        <f t="shared" si="641"/>
        <v>0.86703929872574037</v>
      </c>
      <c r="O568" s="13">
        <f t="shared" si="641"/>
        <v>0.86703925242772006</v>
      </c>
      <c r="P568" s="13">
        <f t="shared" si="640"/>
        <v>0.86703923493891866</v>
      </c>
      <c r="Q568" s="13">
        <f t="shared" si="640"/>
        <v>0.86703903672933269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0.89402833354240108</v>
      </c>
      <c r="G569" s="13">
        <f t="shared" si="638"/>
        <v>0.89419418995547173</v>
      </c>
      <c r="H569" s="13">
        <f t="shared" si="638"/>
        <v>0.89414191396403608</v>
      </c>
      <c r="I569" s="13">
        <f t="shared" si="638"/>
        <v>0.89413055434893884</v>
      </c>
      <c r="J569" s="13">
        <f t="shared" si="638"/>
        <v>0.8942475390135205</v>
      </c>
      <c r="K569" s="13">
        <f t="shared" si="638"/>
        <v>0.89426965199554176</v>
      </c>
      <c r="L569" s="13">
        <f t="shared" ref="L569:O569" si="642">IFERROR(L176/L404,"-")</f>
        <v>0.89426966556857468</v>
      </c>
      <c r="M569" s="13">
        <f t="shared" si="642"/>
        <v>0.89426964859650082</v>
      </c>
      <c r="N569" s="13">
        <f t="shared" si="642"/>
        <v>0.89426966212572723</v>
      </c>
      <c r="O569" s="13">
        <f t="shared" si="642"/>
        <v>0.8942696575473742</v>
      </c>
      <c r="P569" s="13">
        <f t="shared" si="640"/>
        <v>0.89426966323140444</v>
      </c>
      <c r="Q569" s="13">
        <f t="shared" si="640"/>
        <v>0.89426964801371178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0.9037641619442891</v>
      </c>
      <c r="G570" s="13">
        <f t="shared" si="638"/>
        <v>0.90401257319972872</v>
      </c>
      <c r="H570" s="13">
        <f t="shared" si="638"/>
        <v>0.90390548650427505</v>
      </c>
      <c r="I570" s="13">
        <f t="shared" si="638"/>
        <v>0.90426742360185719</v>
      </c>
      <c r="J570" s="13">
        <f t="shared" si="638"/>
        <v>0.90426913455900304</v>
      </c>
      <c r="K570" s="13">
        <f t="shared" si="638"/>
        <v>0.90426940636337649</v>
      </c>
      <c r="L570" s="13">
        <f t="shared" ref="L570:O570" si="643">IFERROR(L177/L405,"-")</f>
        <v>0.90426875914309646</v>
      </c>
      <c r="M570" s="13">
        <f t="shared" si="643"/>
        <v>0.90426657671887023</v>
      </c>
      <c r="N570" s="13">
        <f t="shared" si="643"/>
        <v>0.90426813569589637</v>
      </c>
      <c r="O570" s="13">
        <f t="shared" si="643"/>
        <v>0.90426805853839443</v>
      </c>
      <c r="P570" s="13">
        <f t="shared" si="640"/>
        <v>0.90426926548292264</v>
      </c>
      <c r="Q570" s="13">
        <f t="shared" si="640"/>
        <v>0.90426909594612015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0.90376722166667023</v>
      </c>
      <c r="G571" s="13">
        <f t="shared" si="638"/>
        <v>0.90401413189687341</v>
      </c>
      <c r="H571" s="13">
        <f t="shared" si="638"/>
        <v>0.9039626214312203</v>
      </c>
      <c r="I571" s="13">
        <f t="shared" si="638"/>
        <v>0.90426714532649521</v>
      </c>
      <c r="J571" s="13">
        <f t="shared" si="638"/>
        <v>0.90426755245393764</v>
      </c>
      <c r="K571" s="13">
        <f t="shared" si="638"/>
        <v>0.90426776958028321</v>
      </c>
      <c r="L571" s="13">
        <f t="shared" ref="L571:O571" si="644">IFERROR(L178/L406,"-")</f>
        <v>0.90426873293326626</v>
      </c>
      <c r="M571" s="13">
        <f t="shared" si="644"/>
        <v>0.90426816945676947</v>
      </c>
      <c r="N571" s="13">
        <f t="shared" si="644"/>
        <v>0.90426897494022507</v>
      </c>
      <c r="O571" s="13">
        <f t="shared" si="644"/>
        <v>0.90426802939158168</v>
      </c>
      <c r="P571" s="13">
        <f t="shared" si="640"/>
        <v>0.90426637365662066</v>
      </c>
      <c r="Q571" s="13">
        <f t="shared" si="640"/>
        <v>0.90426602987830429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0.90376711246777708</v>
      </c>
      <c r="G572" s="13">
        <f t="shared" si="638"/>
        <v>0.90401407576812864</v>
      </c>
      <c r="H572" s="13">
        <f t="shared" si="638"/>
        <v>0.90390768018091894</v>
      </c>
      <c r="I572" s="13">
        <f t="shared" si="638"/>
        <v>0.90426819910125955</v>
      </c>
      <c r="J572" s="13">
        <f t="shared" si="638"/>
        <v>0.90426873145572706</v>
      </c>
      <c r="K572" s="13">
        <f t="shared" si="638"/>
        <v>0.90426940126568722</v>
      </c>
      <c r="L572" s="13">
        <f t="shared" ref="L572:O572" si="645">IFERROR(L179/L407,"-")</f>
        <v>0.90426932250747705</v>
      </c>
      <c r="M572" s="13">
        <f t="shared" si="645"/>
        <v>0.90426819284460502</v>
      </c>
      <c r="N572" s="13">
        <f t="shared" si="645"/>
        <v>0.90426897888252267</v>
      </c>
      <c r="O572" s="13">
        <f t="shared" si="645"/>
        <v>0.90426806075958122</v>
      </c>
      <c r="P572" s="13">
        <f t="shared" si="640"/>
        <v>0.9042664073244997</v>
      </c>
      <c r="Q572" s="13">
        <f t="shared" si="640"/>
        <v>0.90426605761255274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0.90376630685788317</v>
      </c>
      <c r="G573" s="13">
        <f t="shared" si="638"/>
        <v>0.9040136685562824</v>
      </c>
      <c r="H573" s="13">
        <f t="shared" si="638"/>
        <v>0.90390702442688209</v>
      </c>
      <c r="I573" s="13">
        <f t="shared" si="638"/>
        <v>0.90426847184428438</v>
      </c>
      <c r="J573" s="13">
        <f t="shared" si="638"/>
        <v>0.90426924808919462</v>
      </c>
      <c r="K573" s="13">
        <f t="shared" si="638"/>
        <v>0.90426959368359827</v>
      </c>
      <c r="L573" s="13">
        <f t="shared" ref="L573:O573" si="646">IFERROR(L180/L408,"-")</f>
        <v>0.90426950324415623</v>
      </c>
      <c r="M573" s="13">
        <f t="shared" si="646"/>
        <v>0.90426855643899029</v>
      </c>
      <c r="N573" s="13">
        <f t="shared" si="646"/>
        <v>0.90426914895487942</v>
      </c>
      <c r="O573" s="13">
        <f t="shared" si="646"/>
        <v>0.9042684905182804</v>
      </c>
      <c r="P573" s="13">
        <f t="shared" si="640"/>
        <v>0.90426724633692979</v>
      </c>
      <c r="Q573" s="13">
        <f t="shared" si="640"/>
        <v>0.90426699795016796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0.59933764994858085</v>
      </c>
      <c r="G575" s="4">
        <f t="shared" ref="G575:K575" si="647">IFERROR(G212/G442,"-")</f>
        <v>0.63686964297075477</v>
      </c>
      <c r="H575" s="4">
        <f t="shared" si="647"/>
        <v>0.56099269774569704</v>
      </c>
      <c r="I575" s="4">
        <f t="shared" si="647"/>
        <v>0.38083293048419886</v>
      </c>
      <c r="J575" s="4">
        <f t="shared" si="647"/>
        <v>0.38083293048419947</v>
      </c>
      <c r="K575" s="4">
        <f t="shared" si="647"/>
        <v>0.38083293048419936</v>
      </c>
      <c r="L575" s="4">
        <f t="shared" ref="L575:O575" si="648">IFERROR(L212/L442,"-")</f>
        <v>0.38083293048419881</v>
      </c>
      <c r="M575" s="4">
        <f t="shared" si="648"/>
        <v>0.38083293048419903</v>
      </c>
      <c r="N575" s="4">
        <f t="shared" si="648"/>
        <v>0.38083293048419953</v>
      </c>
      <c r="O575" s="4">
        <f t="shared" si="648"/>
        <v>0.38083293048419903</v>
      </c>
      <c r="P575" s="4">
        <f>IFERROR(P212/P442,"-")</f>
        <v>0.38083293048419897</v>
      </c>
      <c r="Q575" s="4">
        <f>IFERROR(Q212/Q442,"-")</f>
        <v>0.38083293048419914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0.85445501111132416</v>
      </c>
      <c r="G577" s="4">
        <f t="shared" ref="G577:K577" si="651">IFERROR(G220/G450,"-")</f>
        <v>0.85445501111132438</v>
      </c>
      <c r="H577" s="4">
        <f t="shared" si="651"/>
        <v>0.85445501111132494</v>
      </c>
      <c r="I577" s="4">
        <f t="shared" si="651"/>
        <v>0.85445501111132471</v>
      </c>
      <c r="J577" s="4">
        <f t="shared" si="651"/>
        <v>0.85445501111132527</v>
      </c>
      <c r="K577" s="4">
        <f t="shared" si="651"/>
        <v>0.85445501111132516</v>
      </c>
      <c r="L577" s="4">
        <f t="shared" ref="L577:O577" si="652">IFERROR(L220/L450,"-")</f>
        <v>0.85445501111132505</v>
      </c>
      <c r="M577" s="4">
        <f t="shared" si="652"/>
        <v>0.85445501111132538</v>
      </c>
      <c r="N577" s="4" t="str">
        <f t="shared" si="652"/>
        <v>-</v>
      </c>
      <c r="O577" s="4" t="str">
        <f t="shared" si="652"/>
        <v>-</v>
      </c>
      <c r="P577" s="4">
        <f>IFERROR(P220/P450,"-")</f>
        <v>0.85445501111132405</v>
      </c>
      <c r="Q577" s="4">
        <f>IFERROR(Q220/Q450,"-")</f>
        <v>0.85445501111132371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0.69999999999999973</v>
      </c>
      <c r="G578" s="4">
        <f t="shared" ref="G578:K578" si="653">IFERROR(G226/G456,"-")</f>
        <v>0.70000000000000007</v>
      </c>
      <c r="H578" s="4">
        <f t="shared" si="653"/>
        <v>0.70000000000000018</v>
      </c>
      <c r="I578" s="4">
        <f t="shared" si="653"/>
        <v>0.69999999999999984</v>
      </c>
      <c r="J578" s="4">
        <f t="shared" si="653"/>
        <v>0.7</v>
      </c>
      <c r="K578" s="4">
        <f t="shared" si="653"/>
        <v>0.7000000000000004</v>
      </c>
      <c r="L578" s="4">
        <f t="shared" ref="L578:O578" si="654">IFERROR(L226/L456,"-")</f>
        <v>0.70000000000000073</v>
      </c>
      <c r="M578" s="4">
        <f t="shared" si="654"/>
        <v>0.70000000000000007</v>
      </c>
      <c r="N578" s="4">
        <f t="shared" si="654"/>
        <v>0.69999999999999984</v>
      </c>
      <c r="O578" s="4">
        <f t="shared" si="654"/>
        <v>0.70000000000000029</v>
      </c>
      <c r="P578" s="4">
        <f>IFERROR(P226/P456,"-")</f>
        <v>0.7000000000000004</v>
      </c>
      <c r="Q578" s="4">
        <f>IFERROR(Q226/Q456,"-")</f>
        <v>0.69999999999999984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0.49999999999999895</v>
      </c>
      <c r="J579">
        <f t="shared" si="655"/>
        <v>0.49999999999999961</v>
      </c>
      <c r="K579">
        <f t="shared" si="655"/>
        <v>0.5</v>
      </c>
      <c r="L579">
        <f t="shared" ref="L579:O579" si="656">IFERROR(L228/L458,"-")</f>
        <v>0.49999999999999983</v>
      </c>
      <c r="M579">
        <f t="shared" si="656"/>
        <v>0.49999999999999983</v>
      </c>
      <c r="N579">
        <f t="shared" si="656"/>
        <v>0.50000000000000022</v>
      </c>
      <c r="O579">
        <f t="shared" si="656"/>
        <v>0.50000000000000033</v>
      </c>
      <c r="P579">
        <f>IFERROR(P228/P458,"-")</f>
        <v>0.49999999999999972</v>
      </c>
      <c r="Q579">
        <f>IFERROR(Q228/Q458,"-")</f>
        <v>0.5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0.8499999999999992</v>
      </c>
      <c r="L580">
        <f t="shared" ref="L580:O580" si="658">IFERROR(L230/L460,"-")</f>
        <v>0.85000000000000075</v>
      </c>
      <c r="M580">
        <f t="shared" si="658"/>
        <v>0.84999999999999964</v>
      </c>
      <c r="N580">
        <f t="shared" si="658"/>
        <v>0.85000000000000042</v>
      </c>
      <c r="O580">
        <f t="shared" si="658"/>
        <v>0.8500000000000002</v>
      </c>
      <c r="P580">
        <f>IFERROR(P230/P460,"-")</f>
        <v>0.84999999999999964</v>
      </c>
      <c r="Q580">
        <f>IFERROR(Q230/Q460,"-")</f>
        <v>0.84999999999999942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2.9999999999999978</v>
      </c>
      <c r="H581" s="4">
        <f t="shared" si="659"/>
        <v>2.9999999999999987</v>
      </c>
      <c r="I581" s="4">
        <f t="shared" si="659"/>
        <v>2.9999999999999982</v>
      </c>
      <c r="J581" s="4">
        <f t="shared" si="659"/>
        <v>3.0000000000000018</v>
      </c>
      <c r="K581" s="4">
        <f t="shared" si="659"/>
        <v>2.9999999999999964</v>
      </c>
      <c r="L581" s="4">
        <f t="shared" ref="L581:O581" si="660">IFERROR(L232/L462,"-")</f>
        <v>2.9999999999999982</v>
      </c>
      <c r="M581" s="4">
        <f t="shared" si="660"/>
        <v>2.9999999999999991</v>
      </c>
      <c r="N581" s="4">
        <f t="shared" si="660"/>
        <v>3.0000000000000018</v>
      </c>
      <c r="O581" s="4">
        <f t="shared" si="660"/>
        <v>2.9999999999999956</v>
      </c>
      <c r="P581" s="4">
        <f>IFERROR(P232/P462,"-")</f>
        <v>3.0000000000000013</v>
      </c>
      <c r="Q581" s="4">
        <f>IFERROR(Q232/Q462,"-")</f>
        <v>2.9999999999999978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0.95162092032225365</v>
      </c>
      <c r="G582" s="3">
        <f>[1]Other_transformation!C$5</f>
        <v>1.2035914505638368</v>
      </c>
      <c r="H582" s="3">
        <f>[1]Other_transformation!D$5</f>
        <v>0</v>
      </c>
      <c r="I582" s="3">
        <f>[1]Other_transformation!E$5</f>
        <v>3.9743190357195994E-4</v>
      </c>
      <c r="J582" s="3">
        <f>[1]Other_transformation!F$5</f>
        <v>3.0794052541497052E-4</v>
      </c>
      <c r="K582" s="3">
        <f>[1]Other_transformation!G$5</f>
        <v>2.4173890640909564E-4</v>
      </c>
      <c r="L582" s="3">
        <f>[1]Other_transformation!H$5</f>
        <v>1.8908145731404206E-4</v>
      </c>
      <c r="M582" s="3">
        <f>[1]Other_transformation!I$5</f>
        <v>2.9849859424826355</v>
      </c>
      <c r="N582" s="3">
        <f>[1]Other_transformation!J$5</f>
        <v>3.9186872957922474</v>
      </c>
      <c r="O582" s="3">
        <f>[1]Other_transformation!K$5</f>
        <v>3.382652967913355</v>
      </c>
      <c r="P582" s="3">
        <f>[1]Other_transformation!L$5</f>
        <v>3.8814742591971503</v>
      </c>
      <c r="Q582" s="3">
        <f>[1]Other_transformation!M$5</f>
        <v>3.8802937164327749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0.95162092032225365</v>
      </c>
      <c r="G583" s="1">
        <f t="shared" ref="G583:K583" si="661">G582</f>
        <v>1.2035914505638368</v>
      </c>
      <c r="H583" s="1">
        <f t="shared" si="661"/>
        <v>0</v>
      </c>
      <c r="I583" s="1">
        <f t="shared" si="661"/>
        <v>3.9743190357195994E-4</v>
      </c>
      <c r="J583" s="1">
        <f t="shared" si="661"/>
        <v>3.0794052541497052E-4</v>
      </c>
      <c r="K583" s="1">
        <f t="shared" si="661"/>
        <v>2.4173890640909564E-4</v>
      </c>
      <c r="L583" s="1">
        <f t="shared" ref="L583:O583" si="662">L582</f>
        <v>1.8908145731404206E-4</v>
      </c>
      <c r="M583" s="1">
        <f t="shared" si="662"/>
        <v>2.9849859424826355</v>
      </c>
      <c r="N583" s="1">
        <f t="shared" si="662"/>
        <v>3.9186872957922474</v>
      </c>
      <c r="O583" s="1">
        <f t="shared" si="662"/>
        <v>3.382652967913355</v>
      </c>
      <c r="P583" s="1">
        <f>P582</f>
        <v>3.8814742591971503</v>
      </c>
      <c r="Q583" s="1">
        <f>Q582</f>
        <v>3.8802937164327749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0.95162092032225365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1.2035914505638368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3.9743190357195994E-4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3.0794052541497052E-4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1.8760342005425182E-4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9.8148028951092198E-5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6.1467115876070566E-5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1.797555284853225E-5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1.0224055848620389E-3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2.4482641401141753E-5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1.1906115712522581E-4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5.4135486354843825E-5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9.093342836294988E-5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2.9849244753667592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3.918669320239399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3.381630562328493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3.881449776555749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3.8801746552756495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0.37113215892567847</v>
      </c>
      <c r="G586" s="3">
        <f t="shared" ref="G586:O586" si="663">G587</f>
        <v>0.46940066571989608</v>
      </c>
      <c r="H586" s="3">
        <f t="shared" si="663"/>
        <v>0</v>
      </c>
      <c r="I586" s="3">
        <f t="shared" si="663"/>
        <v>1.5499844239306421E-4</v>
      </c>
      <c r="J586" s="3">
        <f t="shared" si="663"/>
        <v>1.2009680491183827E-4</v>
      </c>
      <c r="K586" s="3">
        <f t="shared" si="663"/>
        <v>9.4278173499547162E-5</v>
      </c>
      <c r="L586" s="3">
        <f t="shared" si="663"/>
        <v>7.3741768352476313E-5</v>
      </c>
      <c r="M586" s="3">
        <f t="shared" si="663"/>
        <v>1.1641445175682266</v>
      </c>
      <c r="N586" s="3">
        <f t="shared" si="663"/>
        <v>1.5282880453589756</v>
      </c>
      <c r="O586" s="3">
        <f t="shared" si="663"/>
        <v>1.3192346574862075</v>
      </c>
      <c r="P586" s="3">
        <f>P587</f>
        <v>1.5137749610868869</v>
      </c>
      <c r="Q586" s="3">
        <f>Q587</f>
        <v>1.5133145494087814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0.37113215892567847</v>
      </c>
      <c r="G587" s="1">
        <f t="shared" ref="G587:K587" si="664">SUM(G588:G589)</f>
        <v>0.46940066571989608</v>
      </c>
      <c r="H587" s="1">
        <f t="shared" si="664"/>
        <v>0</v>
      </c>
      <c r="I587" s="1">
        <f t="shared" si="664"/>
        <v>1.5499844239306421E-4</v>
      </c>
      <c r="J587" s="1">
        <f t="shared" si="664"/>
        <v>1.2009680491183827E-4</v>
      </c>
      <c r="K587" s="1">
        <f t="shared" si="664"/>
        <v>9.4278173499547162E-5</v>
      </c>
      <c r="L587" s="1">
        <f t="shared" ref="L587:O587" si="665">SUM(L588:L589)</f>
        <v>7.3741768352476313E-5</v>
      </c>
      <c r="M587" s="1">
        <f t="shared" si="665"/>
        <v>1.1641445175682266</v>
      </c>
      <c r="N587" s="1">
        <f t="shared" si="665"/>
        <v>1.5282880453589756</v>
      </c>
      <c r="O587" s="1">
        <f t="shared" si="665"/>
        <v>1.3192346574862075</v>
      </c>
      <c r="P587" s="1">
        <f>SUM(P588:P589)</f>
        <v>1.5137749610868869</v>
      </c>
      <c r="Q587" s="1">
        <f>SUM(Q588:Q589)</f>
        <v>1.5133145494087814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0.37113215892567847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0.46940066571989608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1.5499844239306421E-4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1.2009680491183827E-4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7.3165333821158075E-5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3.8277731290925947E-5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2.3972175191667478E-5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7.0104656109275651E-6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3.9873817809619506E-4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9.5482301464452643E-6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4.643385127883801E-5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2.1112839678389079E-5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3.5464037061550367E-5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1.164120545393035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1.5282810348933646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1.3188359193081114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1.5137654128567404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1.5132681155575025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2.7777814664206546</v>
      </c>
      <c r="G590" s="3">
        <f t="shared" ref="G590:K590" si="666">G591+G594</f>
        <v>3.5132834441958352</v>
      </c>
      <c r="H590" s="3">
        <f t="shared" si="666"/>
        <v>0</v>
      </c>
      <c r="I590" s="3">
        <f t="shared" si="666"/>
        <v>1.1601037265265505E-3</v>
      </c>
      <c r="J590" s="3">
        <f t="shared" si="666"/>
        <v>8.9887839368629828E-4</v>
      </c>
      <c r="K590" s="3">
        <f t="shared" si="666"/>
        <v>7.0886079606671641E-4</v>
      </c>
      <c r="L590" s="3">
        <f t="shared" ref="L590:O590" si="667">L591+L594</f>
        <v>5.5734580813216752E-4</v>
      </c>
      <c r="M590" s="3">
        <f t="shared" si="667"/>
        <v>8.8909901812822376</v>
      </c>
      <c r="N590" s="3">
        <f t="shared" si="667"/>
        <v>11.672088945923257</v>
      </c>
      <c r="O590" s="3">
        <f t="shared" si="667"/>
        <v>10.075412576837802</v>
      </c>
      <c r="P590" s="3">
        <f>P591+P594</f>
        <v>11.561246870714145</v>
      </c>
      <c r="Q590" s="3">
        <f>Q591+Q594</f>
        <v>11.557724905588683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2.711643812458258</v>
      </c>
      <c r="G591" s="1">
        <f t="shared" ref="G591:K591" si="668">SUM(G592:G593)</f>
        <v>3.4296338383816485</v>
      </c>
      <c r="H591" s="1">
        <f t="shared" si="668"/>
        <v>0</v>
      </c>
      <c r="I591" s="1">
        <f t="shared" si="668"/>
        <v>1.1324822092282994E-3</v>
      </c>
      <c r="J591" s="1">
        <f t="shared" si="668"/>
        <v>8.7747652716995783E-4</v>
      </c>
      <c r="K591" s="1">
        <f t="shared" si="668"/>
        <v>6.8883501381271719E-4</v>
      </c>
      <c r="L591" s="1">
        <f t="shared" ref="L591:O591" si="669">SUM(L592:L593)</f>
        <v>5.3878761261636301E-4</v>
      </c>
      <c r="M591" s="1">
        <f t="shared" si="669"/>
        <v>8.5057174431042739</v>
      </c>
      <c r="N591" s="1">
        <f t="shared" si="669"/>
        <v>11.166299449360006</v>
      </c>
      <c r="O591" s="1">
        <f t="shared" si="669"/>
        <v>9.6388696320691114</v>
      </c>
      <c r="P591" s="1">
        <f>SUM(P592:P593)</f>
        <v>11.060260901582266</v>
      </c>
      <c r="Q591" s="1">
        <f>SUM(Q592:Q593)</f>
        <v>11.056896944975184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2.711643812458258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3.4296338383816485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0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1.1324822092282994E-3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8.7747652716995783E-4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5.3457594544458983E-4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2.7967280849613751E-4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1.7515054668886307E-4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5.1221337841892621E-5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2.913344714064381E-3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6.9763286672553415E-5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3.392647672283306E-4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1.5425906836812739E-4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2.591148041202255E-4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8.5055422925575854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11.166248228022164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9.6359562873550466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11.060191138295593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11.056557680207955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6.6137653962396653E-2</v>
      </c>
      <c r="G594" s="1">
        <f t="shared" ref="G594:K594" si="670">SUM(G595:G596)</f>
        <v>8.3649605814186553E-2</v>
      </c>
      <c r="H594" s="1">
        <f t="shared" si="670"/>
        <v>0</v>
      </c>
      <c r="I594" s="1">
        <f t="shared" si="670"/>
        <v>2.762151729825121E-5</v>
      </c>
      <c r="J594" s="1">
        <f t="shared" si="670"/>
        <v>2.1401866516340422E-5</v>
      </c>
      <c r="K594" s="1">
        <f t="shared" si="670"/>
        <v>2.002578225399926E-5</v>
      </c>
      <c r="L594" s="1">
        <f t="shared" ref="L594:O594" si="671">SUM(L595:L596)</f>
        <v>1.8558195515804499E-5</v>
      </c>
      <c r="M594" s="1">
        <f t="shared" si="671"/>
        <v>0.38527273817796337</v>
      </c>
      <c r="N594" s="1">
        <f t="shared" si="671"/>
        <v>0.50578949656325167</v>
      </c>
      <c r="O594" s="1">
        <f t="shared" si="671"/>
        <v>0.43654294476869038</v>
      </c>
      <c r="P594" s="1">
        <f>SUM(P595:P596)</f>
        <v>0.50098596913187943</v>
      </c>
      <c r="Q594" s="1">
        <f>SUM(Q595:Q596)</f>
        <v>0.50082796061349899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6.6137653962396653E-2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8.3649605814186553E-2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0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2.762151729825121E-5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2.1401866516340422E-5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1.3038437693770486E-5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6.8212880121009116E-6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4.2719645533869039E-6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1.2493009229729899E-6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7.1057188147911741E-5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1.7015435773793513E-6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8.2747504202031965E-6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6.9873445602287741E-6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1.1736907503703587E-5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0.38526846621340999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0.50578824726232874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0.43647188758054245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0.50098426758830206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0.50081968586307879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0.47619047619047666</v>
      </c>
      <c r="G598" s="4">
        <f t="shared" ref="G598:K599" si="672">IFERROR(SUM(G584,G588)/SUM(G592,G595),"-")</f>
        <v>0.47619047619047672</v>
      </c>
      <c r="H598" s="4" t="str">
        <f t="shared" si="672"/>
        <v>-</v>
      </c>
      <c r="I598" s="4">
        <f t="shared" si="672"/>
        <v>0.47619047619047628</v>
      </c>
      <c r="J598" s="4">
        <f t="shared" si="672"/>
        <v>0.47619047619047628</v>
      </c>
      <c r="K598" s="4">
        <f t="shared" si="672"/>
        <v>0.47619047619047655</v>
      </c>
      <c r="L598" s="4">
        <f t="shared" ref="L598:O598" si="673">IFERROR(SUM(L584,L588)/SUM(L592,L595),"-")</f>
        <v>0.47619047619047561</v>
      </c>
      <c r="M598" s="4">
        <f t="shared" si="673"/>
        <v>0.476190476190476</v>
      </c>
      <c r="N598" s="4">
        <f t="shared" si="673"/>
        <v>0.47619047619047622</v>
      </c>
      <c r="O598" s="4">
        <f t="shared" si="673"/>
        <v>0.47619047619047605</v>
      </c>
      <c r="P598" s="4">
        <f>IFERROR(SUM(P584,P588)/SUM(P592,P595),"-")</f>
        <v>0.476190476190476</v>
      </c>
      <c r="Q598" s="4">
        <f>IFERROR(SUM(Q584,Q588)/SUM(Q592,Q595),"-")</f>
        <v>0.47619047619047655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0.46666666666666679</v>
      </c>
      <c r="L599" s="4">
        <f t="shared" ref="L599:O599" si="674">IFERROR(SUM(L585,L589)/SUM(L593,L596),"-")</f>
        <v>0.46666666666666673</v>
      </c>
      <c r="M599" s="4">
        <f t="shared" si="674"/>
        <v>0.46666666666666629</v>
      </c>
      <c r="N599" s="4">
        <f t="shared" si="674"/>
        <v>0.46666666666666667</v>
      </c>
      <c r="O599" s="4">
        <f t="shared" si="674"/>
        <v>0.4666666666666664</v>
      </c>
      <c r="P599" s="4">
        <f>IFERROR(SUM(P585,P589)/SUM(P593,P596),"-")</f>
        <v>0.46666666666666706</v>
      </c>
      <c r="Q599" s="4">
        <f>IFERROR(SUM(Q585,Q589)/SUM(Q593,Q596),"-")</f>
        <v>0.46666666666666695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0.54999153543628609</v>
      </c>
      <c r="G600" s="1">
        <f>[1]Other_transformation!C$12</f>
        <v>0.11114220866603162</v>
      </c>
      <c r="H600" s="1">
        <f>[1]Other_transformation!D$12</f>
        <v>1.0365814697399487</v>
      </c>
      <c r="I600" s="1">
        <f>[1]Other_transformation!E$12</f>
        <v>0.12339477798059253</v>
      </c>
      <c r="J600" s="1">
        <f>[1]Other_transformation!F$12</f>
        <v>4.1160595938504665E-5</v>
      </c>
      <c r="K600" s="1">
        <f>[1]Other_transformation!G$12</f>
        <v>4.6393838058822359E-5</v>
      </c>
      <c r="L600" s="1">
        <f>[1]Other_transformation!H$12</f>
        <v>7.1835588592076492E-5</v>
      </c>
      <c r="M600" s="1">
        <f>[1]Other_transformation!I$12</f>
        <v>1.5544480999759799E-4</v>
      </c>
      <c r="N600" s="1">
        <f>[1]Other_transformation!J$12</f>
        <v>7.5364190764026719E-5</v>
      </c>
      <c r="O600" s="1">
        <f>[1]Other_transformation!K$12</f>
        <v>1.1321846323575496E-3</v>
      </c>
      <c r="P600" s="1">
        <f>[1]Other_transformation!L$12</f>
        <v>7.1181546218962932E-5</v>
      </c>
      <c r="Q600" s="1">
        <f>[1]Other_transformation!M$12</f>
        <v>4.1176626538588106E-4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0.54999153543628609</v>
      </c>
      <c r="G601" s="1">
        <f t="shared" ref="G601:K601" si="675">SUM(G602:G603)</f>
        <v>0.11114220866603162</v>
      </c>
      <c r="H601" s="1">
        <f t="shared" si="675"/>
        <v>1.0365814697399487</v>
      </c>
      <c r="I601" s="1">
        <f t="shared" si="675"/>
        <v>0.12339477798059253</v>
      </c>
      <c r="J601" s="1">
        <f t="shared" si="675"/>
        <v>4.1160595938504665E-5</v>
      </c>
      <c r="K601" s="1">
        <f t="shared" si="675"/>
        <v>4.6393838058822359E-5</v>
      </c>
      <c r="L601" s="1">
        <f t="shared" ref="L601:O601" si="676">SUM(L602:L603)</f>
        <v>7.1835588592076492E-5</v>
      </c>
      <c r="M601" s="1">
        <f t="shared" si="676"/>
        <v>1.5544480999759799E-4</v>
      </c>
      <c r="N601" s="1">
        <f t="shared" si="676"/>
        <v>7.5364190764026719E-5</v>
      </c>
      <c r="O601" s="1">
        <f t="shared" si="676"/>
        <v>1.1321846323575496E-3</v>
      </c>
      <c r="P601" s="1">
        <f>SUM(P602:P603)</f>
        <v>7.1181546218962932E-5</v>
      </c>
      <c r="Q601" s="1">
        <f>SUM(Q602:Q603)</f>
        <v>4.1176626538588106E-4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0.54999153543628609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0.11114220866603162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1.0365814697399487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0.12339477798059253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4.1160595938504665E-5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2.9346914666260409E-5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3.1056714850030707E-5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6.8930914049277544E-5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2.5867502156919157E-5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5.2936352162591871E-4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2.6900167123870454E-5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1.4316165327725686E-4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1.7046923392561953E-5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4.0778873742045791E-5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8.6513895948320461E-5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4.9496688607107562E-5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6.0282111073163081E-4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4.4281379095092474E-5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2.6860461210862418E-4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2.0514684271773467</v>
      </c>
      <c r="G604" s="3">
        <f t="shared" ref="G604:K604" si="678">G605+G608</f>
        <v>0.4145604383242984</v>
      </c>
      <c r="H604" s="3">
        <f t="shared" si="678"/>
        <v>3.8664488821300065</v>
      </c>
      <c r="I604" s="3">
        <f t="shared" si="678"/>
        <v>0.46026252186760963</v>
      </c>
      <c r="J604" s="3">
        <f t="shared" si="678"/>
        <v>1.5352902285062223E-4</v>
      </c>
      <c r="K604" s="3">
        <f t="shared" si="678"/>
        <v>1.8089060071998589E-4</v>
      </c>
      <c r="L604" s="3">
        <f t="shared" ref="L604:O604" si="679">L605+L608</f>
        <v>2.8670502736978656E-4</v>
      </c>
      <c r="M604" s="3">
        <f t="shared" si="679"/>
        <v>6.1960553342726792E-4</v>
      </c>
      <c r="N604" s="3">
        <f t="shared" si="679"/>
        <v>3.0387690830908898E-4</v>
      </c>
      <c r="O604" s="3">
        <f t="shared" si="679"/>
        <v>4.5003463896302115E-3</v>
      </c>
      <c r="P604" s="3">
        <f>P605+P608</f>
        <v>2.858766017804741E-4</v>
      </c>
      <c r="Q604" s="3">
        <f>Q605+Q608</f>
        <v>1.6594462914593044E-3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1.149482309061838</v>
      </c>
      <c r="G605" s="1">
        <f t="shared" ref="G605:K605" si="680">SUM(G606:G607)</f>
        <v>0.23228721611200642</v>
      </c>
      <c r="H605" s="1">
        <f t="shared" si="680"/>
        <v>2.1664552717564911</v>
      </c>
      <c r="I605" s="1">
        <f t="shared" si="680"/>
        <v>0.25789508597943811</v>
      </c>
      <c r="J605" s="1">
        <f t="shared" si="680"/>
        <v>8.602564551147464E-5</v>
      </c>
      <c r="K605" s="1">
        <f t="shared" si="680"/>
        <v>9.6963121542938732E-5</v>
      </c>
      <c r="L605" s="1">
        <f t="shared" ref="L605:O605" si="681">SUM(L606:L607)</f>
        <v>1.5013638015743994E-4</v>
      </c>
      <c r="M605" s="1">
        <f t="shared" si="681"/>
        <v>3.2487965289497987E-4</v>
      </c>
      <c r="N605" s="1">
        <f t="shared" si="681"/>
        <v>1.5751115869681569E-4</v>
      </c>
      <c r="O605" s="1">
        <f t="shared" si="681"/>
        <v>2.3662658816272805E-3</v>
      </c>
      <c r="P605" s="1">
        <f>SUM(P606:P607)</f>
        <v>1.4876943159763245E-4</v>
      </c>
      <c r="Q605" s="1">
        <f>SUM(Q606:Q607)</f>
        <v>8.6059149465649194E-4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1.149482309061838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0.23228721611200642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2.1664552717564911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0.25789508597943811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8.602564551147464E-5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6.1335051652484246E-5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6.490853403656422E-5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1.4406561036299021E-4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5.4063079507960973E-5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1.1063697601981714E-3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5.6221349288889237E-5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2.9920785534946688E-4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3.5628069890454493E-5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8.5227846120875718E-5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1.8081404253198966E-4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1.0344807918885472E-4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1.2598961214291091E-3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9.2548082308743218E-5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5.6138363930702511E-4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0.90198611811550888</v>
      </c>
      <c r="G608" s="1">
        <f t="shared" ref="G608:K608" si="682">SUM(G609:G610)</f>
        <v>0.18227322221229197</v>
      </c>
      <c r="H608" s="1">
        <f t="shared" si="682"/>
        <v>1.6999936103735154</v>
      </c>
      <c r="I608" s="1">
        <f t="shared" si="682"/>
        <v>0.20236743588817149</v>
      </c>
      <c r="J608" s="1">
        <f t="shared" si="682"/>
        <v>6.7503377339147606E-5</v>
      </c>
      <c r="K608" s="1">
        <f t="shared" si="682"/>
        <v>8.392747917704716E-5</v>
      </c>
      <c r="L608" s="1">
        <f t="shared" ref="L608:O608" si="683">SUM(L609:L610)</f>
        <v>1.3656864721234662E-4</v>
      </c>
      <c r="M608" s="1">
        <f t="shared" si="683"/>
        <v>2.9472588053228811E-4</v>
      </c>
      <c r="N608" s="1">
        <f t="shared" si="683"/>
        <v>1.4636574961227327E-4</v>
      </c>
      <c r="O608" s="1">
        <f t="shared" si="683"/>
        <v>2.134080508002931E-3</v>
      </c>
      <c r="P608" s="1">
        <f>SUM(P609:P610)</f>
        <v>1.3710717018284164E-4</v>
      </c>
      <c r="Q608" s="1">
        <f>SUM(Q609:Q610)</f>
        <v>7.9885479680281252E-4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0.90198611811550888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0.18227322221229197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1.6999936103735154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0.20236743588817149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6.7503377339147606E-5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4.8128940052667074E-5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5.0933012354050408E-5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1.1304669904081516E-4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4.2422703537347379E-5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8.6815617546650745E-4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4.4116274083147524E-5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2.3478511137470131E-4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3.5798539124380079E-5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8.5635634858296212E-5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1.8167918149147297E-4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1.0394304607492589E-4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1.2659243325364236E-3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9.2990896099694111E-5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5.6406968542811124E-4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84">IFERROR(G602/SUM(G606,G609),"-")</f>
        <v>0.26809651474530805</v>
      </c>
      <c r="H612">
        <f t="shared" si="684"/>
        <v>0.26809651474530843</v>
      </c>
      <c r="I612">
        <f t="shared" si="684"/>
        <v>0.2680965147453086</v>
      </c>
      <c r="J612">
        <f t="shared" si="684"/>
        <v>0.2680965147453086</v>
      </c>
      <c r="K612">
        <f t="shared" si="684"/>
        <v>0.26809651474530832</v>
      </c>
      <c r="L612">
        <f t="shared" ref="L612:O612" si="685">IFERROR(L602/SUM(L606,L609),"-")</f>
        <v>0.2680965147453081</v>
      </c>
      <c r="M612">
        <f t="shared" si="685"/>
        <v>0.26809651474530821</v>
      </c>
      <c r="N612">
        <f t="shared" si="685"/>
        <v>0.2680965147453086</v>
      </c>
      <c r="O612">
        <f t="shared" si="685"/>
        <v>0.26809651474530799</v>
      </c>
      <c r="P612">
        <f>IFERROR(P602/SUM(P606,P609),"-")</f>
        <v>0.26809651474530843</v>
      </c>
      <c r="Q612">
        <f>IFERROR(Q602/SUM(Q606,Q609),"-")</f>
        <v>0.26809651474530821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0.23866348448687352</v>
      </c>
      <c r="L613">
        <f t="shared" ref="L613:O613" si="686">IFERROR(L603/SUM(L607,L610),"-")</f>
        <v>0.23866348448687341</v>
      </c>
      <c r="M613">
        <f t="shared" si="686"/>
        <v>0.23866348448687358</v>
      </c>
      <c r="N613">
        <f t="shared" si="686"/>
        <v>0.23866348448687361</v>
      </c>
      <c r="O613">
        <f t="shared" si="686"/>
        <v>0.23866348448687355</v>
      </c>
      <c r="P613">
        <f>IFERROR(P603/SUM(P607,P610),"-")</f>
        <v>0.23866348448687366</v>
      </c>
      <c r="Q613">
        <f>IFERROR(Q603/SUM(Q607,Q610),"-")</f>
        <v>0.2386634844868733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6.9574122841297701</v>
      </c>
      <c r="G614" s="3">
        <f t="shared" ref="G614" si="687">G615+G616+G621</f>
        <v>9.7448353799939813</v>
      </c>
      <c r="H614" s="3">
        <f t="shared" ref="H614" si="688">H615+H616+H621</f>
        <v>10.087488561833766</v>
      </c>
      <c r="I614" s="3">
        <f t="shared" ref="I614" si="689">I615+I616+I621</f>
        <v>10.188266610602511</v>
      </c>
      <c r="J614" s="3">
        <f t="shared" ref="J614" si="690">J615+J616+J621</f>
        <v>10.176198782884715</v>
      </c>
      <c r="K614" s="3">
        <f t="shared" ref="K614" si="691">K615+K616+K621</f>
        <v>12.793897474440371</v>
      </c>
      <c r="L614" s="3">
        <f t="shared" ref="L614:O614" si="692">L615+L616+L621</f>
        <v>15.064419719353749</v>
      </c>
      <c r="M614" s="3">
        <f t="shared" si="692"/>
        <v>16.366885284240301</v>
      </c>
      <c r="N614" s="3">
        <f t="shared" si="692"/>
        <v>17.107858332275345</v>
      </c>
      <c r="O614" s="3">
        <f t="shared" si="692"/>
        <v>18.018017880349266</v>
      </c>
      <c r="P614" s="3">
        <f>P615+P616+P621</f>
        <v>18.013767480147948</v>
      </c>
      <c r="Q614" s="3">
        <f>Q615+Q616+Q621</f>
        <v>18.013844660950209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1.3280004561854821</v>
      </c>
      <c r="G615" s="1">
        <f>[1]Other_transformation!C$19</f>
        <v>4.0034419646519863</v>
      </c>
      <c r="H615" s="1">
        <f>[1]Other_transformation!D$19</f>
        <v>4.3847640369823875</v>
      </c>
      <c r="I615" s="1">
        <f>[1]Other_transformation!E$19</f>
        <v>4.3847643248688524</v>
      </c>
      <c r="J615" s="1">
        <f>[1]Other_transformation!F$19</f>
        <v>4.3847646382007994</v>
      </c>
      <c r="K615" s="1">
        <f>[1]Other_transformation!G$19</f>
        <v>4.3851813516905978</v>
      </c>
      <c r="L615" s="1">
        <f>[1]Other_transformation!H$19</f>
        <v>5.8464434455607019</v>
      </c>
      <c r="M615" s="1">
        <f>[1]Other_transformation!I$19</f>
        <v>6.4034706994115167</v>
      </c>
      <c r="N615" s="1">
        <f>[1]Other_transformation!J$19</f>
        <v>6.4034702963737278</v>
      </c>
      <c r="O615" s="1">
        <f>[1]Other_transformation!K$19</f>
        <v>6.5778095524082083</v>
      </c>
      <c r="P615" s="1">
        <f>[1]Other_transformation!L$19</f>
        <v>6.5778106214654413</v>
      </c>
      <c r="Q615" s="1">
        <f>[1]Other_transformation!M$19</f>
        <v>6.5803982394530829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5.6294118279442884</v>
      </c>
      <c r="G616" s="1">
        <f>[1]Other_transformation!C$20</f>
        <v>5.7413546602691401</v>
      </c>
      <c r="H616" s="1">
        <f>[1]Other_transformation!D$20</f>
        <v>5.7027245248513783</v>
      </c>
      <c r="I616" s="1">
        <f>[1]Other_transformation!E$20</f>
        <v>5.8034098172917057</v>
      </c>
      <c r="J616" s="1">
        <f>[1]Other_transformation!F$20</f>
        <v>5.7912388618694219</v>
      </c>
      <c r="K616" s="1">
        <f>[1]Other_transformation!G$20</f>
        <v>8.4085168255280127</v>
      </c>
      <c r="L616" s="1">
        <f>[1]Other_transformation!H$20</f>
        <v>9.217749539987139</v>
      </c>
      <c r="M616" s="1">
        <f>[1]Other_transformation!I$20</f>
        <v>9.9631461478654852</v>
      </c>
      <c r="N616" s="1">
        <f>[1]Other_transformation!J$20</f>
        <v>10.70411996100577</v>
      </c>
      <c r="O616" s="1">
        <f>[1]Other_transformation!K$20</f>
        <v>11.439767083698863</v>
      </c>
      <c r="P616" s="1">
        <f>[1]Other_transformation!L$20</f>
        <v>11.435515851724539</v>
      </c>
      <c r="Q616" s="1">
        <f>[1]Other_transformation!M$20</f>
        <v>11.43176993661913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5.6294118279442884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5.7413546602691401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5.7027245248513783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5.8034098172917057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5.7912388618694219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8.4080560076940394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9.2172666423864449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9.8446958613887432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10.60363198620762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11.317973236034081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11.40940426469154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11.42795380587191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4.2472890199733428E-4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4.4035364585714591E-4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0.11807688271775987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0.10020514148744283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0.12120994622450706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2.5535425196296337E-2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3.5541060191868661E-3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3.6088931975829197E-5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4.2543954837931428E-5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3.7340375898135646E-4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2.8283331070643461E-4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5.8390144027501865E-4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5.761618367033165E-4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2.6202472803143974E-4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3.8755072856610811E-5</v>
      </c>
      <c r="H621" s="1">
        <f>[1]Other_transformation!D$21</f>
        <v>0</v>
      </c>
      <c r="I621" s="1">
        <f>[1]Other_transformation!E$21</f>
        <v>9.2468441952879061E-5</v>
      </c>
      <c r="J621" s="1">
        <f>[1]Other_transformation!F$21</f>
        <v>1.952828144934506E-4</v>
      </c>
      <c r="K621" s="1">
        <f>[1]Other_transformation!G$21</f>
        <v>1.9929722175969717E-4</v>
      </c>
      <c r="L621" s="1">
        <f>[1]Other_transformation!H$21</f>
        <v>2.2673380590832782E-4</v>
      </c>
      <c r="M621" s="1">
        <f>[1]Other_transformation!I$21</f>
        <v>2.6843696330014862E-4</v>
      </c>
      <c r="N621" s="1">
        <f>[1]Other_transformation!J$21</f>
        <v>2.6807489584593046E-4</v>
      </c>
      <c r="O621" s="1">
        <f>[1]Other_transformation!K$21</f>
        <v>4.4124424219350606E-4</v>
      </c>
      <c r="P621" s="1">
        <f>[1]Other_transformation!L$21</f>
        <v>4.4100695796825341E-4</v>
      </c>
      <c r="Q621" s="1">
        <f>[1]Other_transformation!M$21</f>
        <v>1.6764848779956005E-3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3.8755072856610811E-5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9.2468441952879061E-5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1.952828144934506E-4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1.0599869971809432E-4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1.112208307491121E-4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7.2280622193484755E-5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4.7620914831170156E-5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1.0260893132930337E-4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8.8752548200916946E-5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9.1285296309530145E-4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9.3298522041602845E-5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1.1551297515921571E-4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1.9615634110666387E-4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2.2045398101476032E-4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3.3863531086420271E-4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3.5225440976733647E-4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7.6363191490029915E-4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0.11258823655888574</v>
      </c>
      <c r="G624" s="3">
        <f t="shared" ref="G624" si="693">G625+G626+G631</f>
        <v>0.11482744999915333</v>
      </c>
      <c r="H624" s="3">
        <f t="shared" ref="H624" si="694">H625+H626+H631</f>
        <v>0.11405449049702758</v>
      </c>
      <c r="I624" s="3">
        <f t="shared" ref="I624" si="695">I625+I626+I631</f>
        <v>0.11607079283445601</v>
      </c>
      <c r="J624" s="3">
        <f t="shared" ref="J624" si="696">J625+J626+J631</f>
        <v>0.11583258854996803</v>
      </c>
      <c r="K624" s="3">
        <f t="shared" ref="K624" si="697">K625+K626+K631</f>
        <v>0.16816607552790397</v>
      </c>
      <c r="L624" s="3">
        <f t="shared" ref="L624:O624" si="698">L625+L626+L631</f>
        <v>0.18435227890904102</v>
      </c>
      <c r="M624" s="3">
        <f t="shared" si="698"/>
        <v>0.19690339431370701</v>
      </c>
      <c r="N624" s="3">
        <f t="shared" si="698"/>
        <v>0.21208187815067267</v>
      </c>
      <c r="O624" s="3">
        <f t="shared" si="698"/>
        <v>0.22637657933621466</v>
      </c>
      <c r="P624" s="3">
        <f>P625+P626+P631</f>
        <v>0.22820442027984608</v>
      </c>
      <c r="Q624" s="3">
        <f>Q625+Q626+Q631</f>
        <v>0.22862678787014237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0.11258823655888574</v>
      </c>
      <c r="G626" s="1">
        <f t="shared" ref="G626:K626" si="699">SUM(G627:G630)</f>
        <v>0.11482709320538291</v>
      </c>
      <c r="H626" s="1">
        <f t="shared" si="699"/>
        <v>0.11405449049702758</v>
      </c>
      <c r="I626" s="1">
        <f t="shared" si="699"/>
        <v>0.11606819634583418</v>
      </c>
      <c r="J626" s="1">
        <f t="shared" si="699"/>
        <v>0.11582477723738829</v>
      </c>
      <c r="K626" s="1">
        <f t="shared" si="699"/>
        <v>0.16816112015388091</v>
      </c>
      <c r="L626" s="1">
        <f t="shared" ref="L626:O626" si="700">SUM(L627:L630)</f>
        <v>0.18434533284772889</v>
      </c>
      <c r="M626" s="1">
        <f t="shared" si="700"/>
        <v>0.19689391722777511</v>
      </c>
      <c r="N626" s="1">
        <f t="shared" si="700"/>
        <v>0.2120726397241523</v>
      </c>
      <c r="O626" s="1">
        <f t="shared" si="700"/>
        <v>0.22635946472068158</v>
      </c>
      <c r="P626" s="1">
        <f>SUM(P627:P630)</f>
        <v>0.22818808529383081</v>
      </c>
      <c r="Q626" s="1">
        <f>SUM(Q627:Q630)</f>
        <v>0.22855907611743795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0.11258823655888574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0.11482709320538291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0.11405449049702758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0.11606819634583418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0.11582477723738829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0.16816112015388091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0.18434533284772889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0.19689391722777511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0.2120726397241523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0.22635946472068158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0.22818808529383081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0.22855907611743795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3.5679377042302231E-7</v>
      </c>
      <c r="H631" s="1">
        <f t="shared" si="701"/>
        <v>0</v>
      </c>
      <c r="I631" s="1">
        <f t="shared" si="701"/>
        <v>2.5964886218286042E-6</v>
      </c>
      <c r="J631" s="1">
        <f t="shared" si="701"/>
        <v>7.8113125797380368E-6</v>
      </c>
      <c r="K631" s="1">
        <f t="shared" si="701"/>
        <v>4.9553740230704692E-6</v>
      </c>
      <c r="L631" s="1">
        <f t="shared" ref="L631:O631" si="702">SUM(L632:L633)</f>
        <v>6.9460613121207443E-6</v>
      </c>
      <c r="M631" s="1">
        <f t="shared" si="702"/>
        <v>9.4770859318977306E-6</v>
      </c>
      <c r="N631" s="1">
        <f t="shared" si="702"/>
        <v>9.2384265203593436E-6</v>
      </c>
      <c r="O631" s="1">
        <f t="shared" si="702"/>
        <v>1.7114615533086062E-5</v>
      </c>
      <c r="P631" s="1">
        <f>SUM(P632:P633)</f>
        <v>1.6334986015283233E-5</v>
      </c>
      <c r="Q631" s="1">
        <f>SUM(Q632:Q633)</f>
        <v>6.7711752704438034E-5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3.5679377042302231E-7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2.5964886218286042E-6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7.8113125797380368E-6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2.6904456821148712E-6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3.1519962407153752E-6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1.4118909239530491E-6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1.9580631813570838E-7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3.3469788497382584E-6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1.8879474466906765E-6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3.6514118523812126E-5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2.2649283409555984E-6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3.7940650714053695E-6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8.0651950079446811E-6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9.042620202223636E-6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1.3767636683347803E-5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1.4447038568592555E-5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3.1197634180625907E-5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4.6506087427932944E-6</v>
      </c>
      <c r="H634" s="3">
        <f t="shared" ref="H634" si="704">H635+H636+H641</f>
        <v>0</v>
      </c>
      <c r="I634" s="3">
        <f t="shared" ref="I634" si="705">I635+I636+I641</f>
        <v>1.109621303434549E-5</v>
      </c>
      <c r="J634" s="3">
        <f t="shared" ref="J634" si="706">J635+J636+J641</f>
        <v>2.3433937739214063E-5</v>
      </c>
      <c r="K634" s="3">
        <f t="shared" ref="K634" si="707">K635+K636+K641</f>
        <v>2.4244480040261275E-5</v>
      </c>
      <c r="L634" s="3">
        <f t="shared" ref="L634:O634" si="708">L635+L636+L641</f>
        <v>2.7523332679410858E-5</v>
      </c>
      <c r="M634" s="3">
        <f t="shared" si="708"/>
        <v>3.2612374195569677E-5</v>
      </c>
      <c r="N634" s="3">
        <f t="shared" si="708"/>
        <v>3.251457379571745E-5</v>
      </c>
      <c r="O634" s="3">
        <f t="shared" si="708"/>
        <v>5.3359096318077268E-5</v>
      </c>
      <c r="P634" s="3">
        <f>P635+P636+P641</f>
        <v>5.3220765015440158E-5</v>
      </c>
      <c r="Q634" s="3">
        <f>Q635+Q636+Q641</f>
        <v>2.016019728360277E-4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4.6506087427932944E-6</v>
      </c>
      <c r="H641" s="1">
        <f t="shared" ref="H641" si="716">SUM(H642:H643)</f>
        <v>0</v>
      </c>
      <c r="I641" s="1">
        <f t="shared" ref="I641" si="717">SUM(I642:I643)</f>
        <v>1.109621303434549E-5</v>
      </c>
      <c r="J641" s="1">
        <f t="shared" ref="J641" si="718">SUM(J642:J643)</f>
        <v>2.3433937739214063E-5</v>
      </c>
      <c r="K641" s="1">
        <f t="shared" ref="K641" si="719">SUM(K642:K643)</f>
        <v>2.4244480040261275E-5</v>
      </c>
      <c r="L641" s="1">
        <f t="shared" ref="L641:O641" si="720">SUM(L642:L643)</f>
        <v>2.7523332679410858E-5</v>
      </c>
      <c r="M641" s="1">
        <f t="shared" si="720"/>
        <v>3.2612374195569677E-5</v>
      </c>
      <c r="N641" s="1">
        <f t="shared" si="720"/>
        <v>3.251457379571745E-5</v>
      </c>
      <c r="O641" s="1">
        <f t="shared" si="720"/>
        <v>5.3359096318077268E-5</v>
      </c>
      <c r="P641" s="1">
        <f>SUM(P642:P643)</f>
        <v>5.3220765015440158E-5</v>
      </c>
      <c r="Q641" s="1">
        <f>SUM(Q642:Q643)</f>
        <v>2.016019728360277E-4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4.6506087427932944E-6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1.109621303434549E-5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2.3433937739214063E-5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1.2719843966171313E-5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1.3346499689893466E-5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8.6736746632181649E-6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5.7145097797404229E-6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1.2313071759516417E-5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1.0650305784110025E-5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1.0954235557143631E-4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1.1524636074089962E-5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1.4176832989517393E-5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2.3938699532351516E-5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2.680006401597703E-5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4.1046024558560853E-5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4.2570459231330135E-5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9.2059617264591377E-5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13.477452841995824</v>
      </c>
      <c r="G644" s="3">
        <f t="shared" ref="G644" si="721">G645+G646+G651</f>
        <v>21.321745579824373</v>
      </c>
      <c r="H644" s="3">
        <f t="shared" ref="H644" si="722">H645+H646+H651</f>
        <v>22.345852628785522</v>
      </c>
      <c r="I644" s="3">
        <f t="shared" ref="I644" si="723">I645+I646+I651</f>
        <v>22.519099453081964</v>
      </c>
      <c r="J644" s="3">
        <f t="shared" ref="J644" si="724">J645+J646+J651</f>
        <v>22.498312060119606</v>
      </c>
      <c r="K644" s="3">
        <f t="shared" ref="K644" si="725">K645+K646+K651</f>
        <v>26.999615484863625</v>
      </c>
      <c r="L644" s="3">
        <f t="shared" ref="L644:O644" si="726">L645+L646+L651</f>
        <v>32.570279568544137</v>
      </c>
      <c r="M644" s="3">
        <f t="shared" si="726"/>
        <v>35.410841893178549</v>
      </c>
      <c r="N644" s="3">
        <f t="shared" si="726"/>
        <v>36.690105694275275</v>
      </c>
      <c r="O644" s="3">
        <f t="shared" si="726"/>
        <v>38.447710537357999</v>
      </c>
      <c r="P644" s="3">
        <f>P645+P646+P651</f>
        <v>38.468235859147534</v>
      </c>
      <c r="Q644" s="3">
        <f>Q645+Q646+Q651</f>
        <v>38.477359563974474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3.7980813046904731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11.449844018904676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12.54042514576963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12.540425969124906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12.540426865254283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12.541618665835083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16.720828254303594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18.313926200316921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18.313925047628825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18.812535319887456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18.812538377391121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18.819938964835789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9.6793715373053502</v>
      </c>
      <c r="G646" s="1">
        <f t="shared" ref="G646" si="727">SUM(G647:G650)</f>
        <v>9.8718492415713435</v>
      </c>
      <c r="H646" s="1">
        <f t="shared" ref="H646" si="728">SUM(H647:H650)</f>
        <v>9.8054274830158903</v>
      </c>
      <c r="I646" s="1">
        <f t="shared" ref="I646" si="729">SUM(I647:I650)</f>
        <v>9.9785486515604216</v>
      </c>
      <c r="J646" s="1">
        <f t="shared" ref="J646" si="730">SUM(J647:J650)</f>
        <v>9.9576215630657554</v>
      </c>
      <c r="K646" s="1">
        <f t="shared" ref="K646" si="731">SUM(K647:K650)</f>
        <v>14.457715769394065</v>
      </c>
      <c r="L646" s="1">
        <f t="shared" ref="L646:O646" si="732">SUM(L647:L650)</f>
        <v>15.849128222118738</v>
      </c>
      <c r="M646" s="1">
        <f t="shared" si="732"/>
        <v>17.096525306501121</v>
      </c>
      <c r="N646" s="1">
        <f t="shared" si="732"/>
        <v>18.375786941887213</v>
      </c>
      <c r="O646" s="1">
        <f t="shared" si="732"/>
        <v>19.634530446418875</v>
      </c>
      <c r="P646" s="1">
        <f>SUM(P647:P650)</f>
        <v>19.655049397139404</v>
      </c>
      <c r="Q646" s="1">
        <f>SUM(Q647:Q650)</f>
        <v>19.65504349336188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9.6793715373053502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9.8718492415713435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9.8054274830158903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9.9785486515604216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9.9576215630657554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14.457051729800774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15.848431615394755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16.927251341096415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18.23218779799927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19.460446552700887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19.617655675689608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19.649550286782038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6.0675557428190626E-4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6.2907663693878037E-4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0.16868126102537129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0.14315020212491844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0.1731570660350101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3.6479178851851889E-2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5.0772943131240904E-3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5.7284019009252738E-5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6.7530087044335605E-5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5.9270437933548717E-4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4.4894176302608682E-4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9.2682768297621906E-4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9.1454259794177114E-4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4.1591226671657076E-4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5.2319348356424651E-5</v>
      </c>
      <c r="H651" s="1">
        <f t="shared" ref="H651" si="734">SUM(H652:H653)</f>
        <v>0</v>
      </c>
      <c r="I651" s="1">
        <f t="shared" ref="I651" si="735">SUM(I652:I653)</f>
        <v>1.2483239663638683E-4</v>
      </c>
      <c r="J651" s="1">
        <f t="shared" ref="J651" si="736">SUM(J652:J653)</f>
        <v>2.6363179956615825E-4</v>
      </c>
      <c r="K651" s="1">
        <f t="shared" ref="K651" si="737">SUM(K652:K653)</f>
        <v>2.8104963447573217E-4</v>
      </c>
      <c r="L651" s="1">
        <f t="shared" ref="L651:O651" si="738">SUM(L652:L653)</f>
        <v>3.2309212180515361E-4</v>
      </c>
      <c r="M651" s="1">
        <f t="shared" si="738"/>
        <v>3.9038636050808557E-4</v>
      </c>
      <c r="N651" s="1">
        <f t="shared" si="738"/>
        <v>3.9370475923622081E-4</v>
      </c>
      <c r="O651" s="1">
        <f t="shared" si="738"/>
        <v>6.447710516712513E-4</v>
      </c>
      <c r="P651" s="1">
        <f>SUM(P652:P653)</f>
        <v>6.4808461700170455E-4</v>
      </c>
      <c r="Q651" s="1">
        <f>SUM(Q652:Q653)</f>
        <v>2.3771057768017497E-3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5.2319348356424651E-5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1.2483239663638683E-4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2.6363179956615825E-4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1.4309824461942742E-4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1.5014812151130144E-4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9.7578839961204398E-5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6.4288235022079779E-5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1.3852205729455967E-4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1.1981594007123783E-4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1.2323515001786583E-3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1.3795138985630472E-4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1.7294400029385217E-4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2.9280752054688117E-4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3.2941652421414103E-4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5.0624899437669161E-4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5.2826867693046668E-4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1.1447542766230914E-3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0.34965034965035019</v>
      </c>
      <c r="G655" s="4">
        <f t="shared" si="739"/>
        <v>0.3496503496503498</v>
      </c>
      <c r="H655" s="4">
        <f t="shared" si="739"/>
        <v>0.34965034965034958</v>
      </c>
      <c r="I655" s="4">
        <f t="shared" si="739"/>
        <v>0.34965034965034997</v>
      </c>
      <c r="J655" s="4">
        <f t="shared" si="739"/>
        <v>0.34965034965034975</v>
      </c>
      <c r="K655" s="4">
        <f t="shared" si="739"/>
        <v>0.34965034965035041</v>
      </c>
      <c r="L655" s="4">
        <f t="shared" ref="L655:O655" si="740">IFERROR(SUM(L635,L625,L615)/L645,"-")</f>
        <v>0.34965034965034991</v>
      </c>
      <c r="M655" s="4">
        <f t="shared" si="740"/>
        <v>0.34965034965034997</v>
      </c>
      <c r="N655" s="4">
        <f t="shared" si="740"/>
        <v>0.34965034965035036</v>
      </c>
      <c r="O655" s="4">
        <f t="shared" si="740"/>
        <v>0.34965034965035002</v>
      </c>
      <c r="P655" s="4">
        <f>IFERROR(SUM(P635,P625,P615)/P645,"-")</f>
        <v>0.34965034965035041</v>
      </c>
      <c r="Q655" s="4">
        <f>IFERROR(SUM(Q635,Q625,Q615)/Q645,"-")</f>
        <v>0.34965034965035019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0.59322033898305093</v>
      </c>
      <c r="G656" s="4">
        <f t="shared" si="741"/>
        <v>0.5932203389830506</v>
      </c>
      <c r="H656" s="4">
        <f t="shared" si="741"/>
        <v>0.59322033898305049</v>
      </c>
      <c r="I656" s="4">
        <f t="shared" si="741"/>
        <v>0.59322033898305104</v>
      </c>
      <c r="J656" s="4">
        <f t="shared" si="741"/>
        <v>0.59322033898305149</v>
      </c>
      <c r="K656" s="4">
        <f t="shared" si="741"/>
        <v>0.59322033898305104</v>
      </c>
      <c r="L656" s="4">
        <f t="shared" ref="L656:O656" si="742">IFERROR(SUM(L637,L627,L617)/L647,"-")</f>
        <v>0.5932203389830506</v>
      </c>
      <c r="M656" s="4">
        <f t="shared" si="742"/>
        <v>0.59322033898305093</v>
      </c>
      <c r="N656" s="4">
        <f t="shared" si="742"/>
        <v>0.59322033898305093</v>
      </c>
      <c r="O656" s="4">
        <f t="shared" si="742"/>
        <v>0.59322033898305082</v>
      </c>
      <c r="P656" s="4">
        <f t="shared" ref="P656:Q659" si="743">IFERROR(SUM(P637,P627,P617)/P647,"-")</f>
        <v>0.59322033898305138</v>
      </c>
      <c r="Q656" s="4">
        <f t="shared" si="743"/>
        <v>0.59322033898305104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0.69999999999999984</v>
      </c>
      <c r="L658" s="4">
        <f t="shared" ref="L658:O658" si="745">IFERROR(SUM(L639,L629,L619)/L649,"-")</f>
        <v>0.6999999999999994</v>
      </c>
      <c r="M658" s="4">
        <f t="shared" si="745"/>
        <v>0.69999999999999984</v>
      </c>
      <c r="N658" s="4">
        <f t="shared" si="745"/>
        <v>0.69999999999999951</v>
      </c>
      <c r="O658" s="4">
        <f t="shared" si="745"/>
        <v>0.7</v>
      </c>
      <c r="P658" s="4">
        <f t="shared" si="743"/>
        <v>0.7000000000000004</v>
      </c>
      <c r="Q658" s="4">
        <f t="shared" si="743"/>
        <v>0.70000000000000051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0.62999999999999956</v>
      </c>
      <c r="L659" s="4">
        <f t="shared" ref="L659:O659" si="746">IFERROR(SUM(L640,L630,L620)/L650,"-")</f>
        <v>0.62999999999999989</v>
      </c>
      <c r="M659" s="4">
        <f t="shared" si="746"/>
        <v>0.62999999999999923</v>
      </c>
      <c r="N659" s="4">
        <f t="shared" si="746"/>
        <v>0.62999999999999978</v>
      </c>
      <c r="O659" s="4">
        <f t="shared" si="746"/>
        <v>0.63000000000000067</v>
      </c>
      <c r="P659" s="4">
        <f t="shared" si="743"/>
        <v>0.63000000000000078</v>
      </c>
      <c r="Q659" s="4">
        <f t="shared" si="743"/>
        <v>0.63000000000000034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0.83644916736531238</v>
      </c>
      <c r="H660" s="4" t="str">
        <f t="shared" si="747"/>
        <v>-</v>
      </c>
      <c r="I660" s="4">
        <f t="shared" si="747"/>
        <v>0.85042942753298645</v>
      </c>
      <c r="J660" s="4">
        <f t="shared" si="747"/>
        <v>0.85925925925925939</v>
      </c>
      <c r="K660" s="4">
        <f t="shared" si="747"/>
        <v>0.84843101806922983</v>
      </c>
      <c r="L660" s="4">
        <f t="shared" ref="L660:O660" si="748">IFERROR(SUM(L642,L632,L622)/L652,"-")</f>
        <v>0.8506222082179542</v>
      </c>
      <c r="M660" s="4">
        <f t="shared" si="748"/>
        <v>0.84409886214473639</v>
      </c>
      <c r="N660" s="4">
        <f t="shared" si="748"/>
        <v>0.83267538626096982</v>
      </c>
      <c r="O660" s="4">
        <f t="shared" si="748"/>
        <v>0.85379169388933807</v>
      </c>
      <c r="P660" s="4">
        <f>IFERROR(SUM(P642,P632,P622)/P652,"-")</f>
        <v>0.84538669371950126</v>
      </c>
      <c r="Q660" s="4">
        <f>IFERROR(SUM(Q642,Q632,Q622)/Q652,"-")</f>
        <v>0.8592592592592585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0.7762740670332885</v>
      </c>
      <c r="L661" s="4">
        <f t="shared" ref="L661:O661" si="749">IFERROR(SUM(L643,L633,L623)/L653,"-")</f>
        <v>0.77183292275727222</v>
      </c>
      <c r="M661" s="4">
        <f t="shared" si="749"/>
        <v>0.7792157633821073</v>
      </c>
      <c r="N661" s="4">
        <f t="shared" si="749"/>
        <v>0.77803220662468153</v>
      </c>
      <c r="O661" s="4">
        <f t="shared" si="749"/>
        <v>0.77718469858994399</v>
      </c>
      <c r="P661" s="4">
        <f>IFERROR(SUM(P643,P633,P623)/P653,"-")</f>
        <v>0.77474195506982424</v>
      </c>
      <c r="Q661" s="4">
        <f>IFERROR(SUM(Q643,Q633,Q623)/Q653,"-")</f>
        <v>0.77474195506982446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5.1265080258274653E-3</v>
      </c>
      <c r="G662" s="3">
        <f t="shared" ref="G662:K662" si="750">SUM(G663,G667,G676)</f>
        <v>1.7852129015744012E-2</v>
      </c>
      <c r="H662" s="3">
        <f t="shared" si="750"/>
        <v>1.7853713564370433E-2</v>
      </c>
      <c r="I662" s="3">
        <f t="shared" si="750"/>
        <v>0.27932947465036306</v>
      </c>
      <c r="J662" s="3">
        <f t="shared" si="750"/>
        <v>12.643150694629147</v>
      </c>
      <c r="K662" s="3">
        <f t="shared" si="750"/>
        <v>19.852043377247757</v>
      </c>
      <c r="L662" s="3">
        <f t="shared" ref="L662:O662" si="751">SUM(L663,L667,L676)</f>
        <v>21.632703498537065</v>
      </c>
      <c r="M662" s="3">
        <f t="shared" si="751"/>
        <v>33.643662647232276</v>
      </c>
      <c r="N662" s="3">
        <f t="shared" si="751"/>
        <v>37.303479357002828</v>
      </c>
      <c r="O662" s="3">
        <f t="shared" si="751"/>
        <v>37.94381572804825</v>
      </c>
      <c r="P662" s="3">
        <f>SUM(P663,P667,P676)</f>
        <v>40.501420326293115</v>
      </c>
      <c r="Q662" s="3">
        <f>SUM(Q663,Q667,Q676)</f>
        <v>40.501369713227845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5.1265080258274653E-3</v>
      </c>
      <c r="G663" s="1">
        <f>[1]Other_transformation!C$28</f>
        <v>1.7852129015744012E-2</v>
      </c>
      <c r="H663" s="1">
        <f>[1]Other_transformation!D$28</f>
        <v>1.7853713564370433E-2</v>
      </c>
      <c r="I663" s="1">
        <f>[1]Other_transformation!E$28</f>
        <v>0.27887712713519913</v>
      </c>
      <c r="J663" s="1">
        <f>[1]Other_transformation!F$28</f>
        <v>11.994924313317526</v>
      </c>
      <c r="K663" s="1">
        <f>[1]Other_transformation!G$28</f>
        <v>19.841195439636131</v>
      </c>
      <c r="L663" s="1">
        <f>[1]Other_transformation!H$28</f>
        <v>21.617223548733513</v>
      </c>
      <c r="M663" s="1">
        <f>[1]Other_transformation!I$28</f>
        <v>32.354787705364252</v>
      </c>
      <c r="N663" s="1">
        <f>[1]Other_transformation!J$28</f>
        <v>32.354785974090277</v>
      </c>
      <c r="O663" s="1">
        <f>[1]Other_transformation!K$28</f>
        <v>32.354794219075899</v>
      </c>
      <c r="P663" s="1">
        <f>[1]Other_transformation!L$28</f>
        <v>32.354794439865287</v>
      </c>
      <c r="Q663" s="1">
        <f>[1]Other_transformation!M$28</f>
        <v>32.354813605221082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5.1265080258274653E-3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1.7852129015744012E-2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1.7853713564370433E-2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0.27887708343023931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11.994877288133898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10.262133006200708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11.759188627784418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21.47168807516632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21.473554336267664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21.475477694169182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21.475498816896398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21.473634009723103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4.3704959802587802E-8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4.7025183627252311E-5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9.5766557675889157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9.8551013866180224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10.877102180082504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10.877100483902206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10.877100619591488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10.87710044356125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10.877101989834989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2.4066658465100536E-3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2.9335343310715814E-3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5.9974501154282343E-3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4.131153920404528E-3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2.2159053152307141E-3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2.1951794076407716E-3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4.0776056629916509E-3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8.399486539129661E-5</v>
      </c>
      <c r="N667" s="1">
        <f>SUM([1]Other_transformation!J$29:J$30)</f>
        <v>8.1938664688735937E-5</v>
      </c>
      <c r="O667" s="1">
        <f>SUM([1]Other_transformation!K$29:K$30)</f>
        <v>1.1002637605504826E-4</v>
      </c>
      <c r="P667" s="1">
        <f>SUM([1]Other_transformation!L$29:L$30)</f>
        <v>1.1971100885652404E-4</v>
      </c>
      <c r="Q667" s="1">
        <f>SUM([1]Other_transformation!M$29:M$30)</f>
        <v>1.3081317307999014E-4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4.0588208632015715E-5</v>
      </c>
      <c r="N668" s="1">
        <f>[1]Other_transformation!J$29</f>
        <v>2.6449704478031903E-5</v>
      </c>
      <c r="O668" s="1">
        <f>[1]Other_transformation!K$29</f>
        <v>4.7568859828418591E-5</v>
      </c>
      <c r="P668" s="1">
        <f>[1]Other_transformation!L$29</f>
        <v>3.6275762301482775E-5</v>
      </c>
      <c r="Q668" s="1">
        <f>[1]Other_transformation!M$29</f>
        <v>6.2059693378970624E-5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4.3406656759280895E-5</v>
      </c>
      <c r="N669" s="1">
        <f>[1]Other_transformation!J$30</f>
        <v>5.5488960210704034E-5</v>
      </c>
      <c r="O669" s="1">
        <f>[1]Other_transformation!K$30</f>
        <v>6.2457516226629669E-5</v>
      </c>
      <c r="P669" s="1">
        <f>[1]Other_transformation!L$30</f>
        <v>8.3435246555041266E-5</v>
      </c>
      <c r="Q669" s="1">
        <f>[1]Other_transformation!M$30</f>
        <v>6.8753479701019518E-5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8.399486539129661E-5</v>
      </c>
      <c r="N673" s="1">
        <f t="shared" si="764"/>
        <v>8.1938664688735937E-5</v>
      </c>
      <c r="O673" s="1">
        <f t="shared" si="764"/>
        <v>1.1002637605504826E-4</v>
      </c>
      <c r="P673" s="1">
        <f>SUM(P674:P675)</f>
        <v>1.1971100885652404E-4</v>
      </c>
      <c r="Q673" s="1">
        <f>SUM(Q674:Q675)</f>
        <v>1.3081317307999014E-4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4.0588208632015715E-5</v>
      </c>
      <c r="N674" s="1">
        <f>IFERROR([1]Energy_Balances!J$157/([1]Energy_Balances!J$157+[1]Energy_Balances!J$72),0)*N668</f>
        <v>2.6449704478031903E-5</v>
      </c>
      <c r="O674" s="1">
        <f>IFERROR([1]Energy_Balances!K$157/([1]Energy_Balances!K$157+[1]Energy_Balances!K$72),0)*O668</f>
        <v>4.7568859828418591E-5</v>
      </c>
      <c r="P674" s="1">
        <f>IFERROR([1]Energy_Balances!L$157/([1]Energy_Balances!L$157+[1]Energy_Balances!L$72),0)*P668</f>
        <v>3.6275762301482775E-5</v>
      </c>
      <c r="Q674" s="1">
        <f>IFERROR([1]Energy_Balances!M$157/([1]Energy_Balances!M$157+[1]Energy_Balances!M$72),0)*Q668</f>
        <v>6.2059693378970624E-5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4.3406656759280895E-5</v>
      </c>
      <c r="N675" s="1">
        <f>IFERROR([1]Energy_Balances!J$157/([1]Energy_Balances!J$157+[1]Energy_Balances!J$72),0)*N669</f>
        <v>5.5488960210704034E-5</v>
      </c>
      <c r="O675" s="1">
        <f>IFERROR([1]Energy_Balances!K$157/([1]Energy_Balances!K$157+[1]Energy_Balances!K$72),0)*O669</f>
        <v>6.2457516226629669E-5</v>
      </c>
      <c r="P675" s="1">
        <f>IFERROR([1]Energy_Balances!L$157/([1]Energy_Balances!L$157+[1]Energy_Balances!L$72),0)*P669</f>
        <v>8.3435246555041266E-5</v>
      </c>
      <c r="Q675" s="1">
        <f>IFERROR([1]Energy_Balances!M$157/([1]Energy_Balances!M$157+[1]Energy_Balances!M$72),0)*Q669</f>
        <v>6.8753479701019518E-5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4.5234751516394934E-4</v>
      </c>
      <c r="J676" s="1">
        <f t="shared" si="767"/>
        <v>0.64822638131162169</v>
      </c>
      <c r="K676" s="1">
        <f t="shared" si="767"/>
        <v>1.0847937611625861E-2</v>
      </c>
      <c r="L676" s="1">
        <f t="shared" ref="L676:O676" si="768">SUM(L677:L678)</f>
        <v>1.5479949803553914E-2</v>
      </c>
      <c r="M676" s="1">
        <f t="shared" si="768"/>
        <v>1.2887909470026311</v>
      </c>
      <c r="N676" s="1">
        <f t="shared" si="768"/>
        <v>4.9486114442478693</v>
      </c>
      <c r="O676" s="1">
        <f t="shared" si="768"/>
        <v>5.5889114825962931</v>
      </c>
      <c r="P676" s="1">
        <f>SUM(P677:P678)</f>
        <v>8.1465061754189687</v>
      </c>
      <c r="Q676" s="1">
        <f>SUM(Q677:Q678)</f>
        <v>8.1464252948336799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4.5234751516394934E-4</v>
      </c>
      <c r="J677" s="1">
        <f>[1]Other_transformation!F31</f>
        <v>0.64822638131162169</v>
      </c>
      <c r="K677" s="1">
        <f>[1]Other_transformation!G31</f>
        <v>1.0847937611625861E-2</v>
      </c>
      <c r="L677" s="1">
        <f>[1]Other_transformation!H31</f>
        <v>1.5479949803553914E-2</v>
      </c>
      <c r="M677" s="1">
        <f>[1]Other_transformation!I31</f>
        <v>9.5930283607437161E-5</v>
      </c>
      <c r="N677" s="1">
        <f>[1]Other_transformation!J31</f>
        <v>2.1849855802003049E-5</v>
      </c>
      <c r="O677" s="1">
        <f>[1]Other_transformation!K31</f>
        <v>7.003458169307919E-5</v>
      </c>
      <c r="P677" s="1">
        <f>[1]Other_transformation!L31</f>
        <v>2.6060460299959232E-5</v>
      </c>
      <c r="Q677" s="1">
        <f>[1]Other_transformation!M31</f>
        <v>1.5554822570074123E-4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1.2886950167190236</v>
      </c>
      <c r="N678" s="1">
        <f>[1]Other_transformation!J32</f>
        <v>4.9485895943920672</v>
      </c>
      <c r="O678" s="1">
        <f>[1]Other_transformation!K32</f>
        <v>5.5888414480146</v>
      </c>
      <c r="P678" s="1">
        <f>[1]Other_transformation!L32</f>
        <v>8.1464801149586688</v>
      </c>
      <c r="Q678" s="1">
        <f>[1]Other_transformation!M32</f>
        <v>8.1462697466079792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7.483953322375855E-3</v>
      </c>
      <c r="G679" s="3">
        <f t="shared" ref="G679:K679" si="769">SUM(G680,G684,G686,G695)</f>
        <v>2.5723528841129693E-2</v>
      </c>
      <c r="H679" s="3">
        <f t="shared" si="769"/>
        <v>2.5234930833032437E-2</v>
      </c>
      <c r="I679" s="3">
        <f t="shared" si="769"/>
        <v>0.38277737435431364</v>
      </c>
      <c r="J679" s="3">
        <f t="shared" si="769"/>
        <v>17.020476057425288</v>
      </c>
      <c r="K679" s="3">
        <f t="shared" si="769"/>
        <v>25.619283306072038</v>
      </c>
      <c r="L679" s="3">
        <f t="shared" ref="L679:O679" si="770">SUM(L680,L684,L686,L695)</f>
        <v>27.131673608694928</v>
      </c>
      <c r="M679" s="3">
        <f t="shared" si="770"/>
        <v>41.678572204581926</v>
      </c>
      <c r="N679" s="3">
        <f t="shared" si="770"/>
        <v>47.988810906666473</v>
      </c>
      <c r="O679" s="3">
        <f t="shared" si="770"/>
        <v>49.093029278393033</v>
      </c>
      <c r="P679" s="3">
        <f>SUM(P680,P684,P686,P695)</f>
        <v>53.502695886884467</v>
      </c>
      <c r="Q679" s="3">
        <f>SUM(Q680,Q684,Q686,Q695)</f>
        <v>53.502380959414523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7.483953322375855E-3</v>
      </c>
      <c r="G680" s="1">
        <f t="shared" ref="G680:K680" si="771">SUM(G681:G683)</f>
        <v>2.5723528841129693E-2</v>
      </c>
      <c r="H680" s="1">
        <f t="shared" si="771"/>
        <v>2.5234930833032437E-2</v>
      </c>
      <c r="I680" s="1">
        <f t="shared" si="771"/>
        <v>0.3820234618290404</v>
      </c>
      <c r="J680" s="1">
        <f t="shared" si="771"/>
        <v>15.940098755239251</v>
      </c>
      <c r="K680" s="1">
        <f t="shared" si="771"/>
        <v>25.600843793316976</v>
      </c>
      <c r="L680" s="1">
        <f t="shared" ref="L680:O680" si="772">SUM(L681:L683)</f>
        <v>27.105491546120973</v>
      </c>
      <c r="M680" s="1">
        <f t="shared" si="772"/>
        <v>39.4557416638335</v>
      </c>
      <c r="N680" s="1">
        <f t="shared" si="772"/>
        <v>39.456149227298319</v>
      </c>
      <c r="O680" s="1">
        <f t="shared" si="772"/>
        <v>39.456579702584357</v>
      </c>
      <c r="P680" s="1">
        <f>SUM(P681:P683)</f>
        <v>39.456584521429136</v>
      </c>
      <c r="Q680" s="1">
        <f>SUM(Q681:Q683)</f>
        <v>39.456194678294821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7.483953322375855E-3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2.5723528841129693E-2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2.5234930833032437E-2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0.38202340195923246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15.940036263300877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13.241461943484781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14.745064110074516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26.184985457519897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26.187261385692288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26.189606944108771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26.189632703532158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26.187358548442809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5.9869807948750402E-8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6.2491938375086112E-5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12.356975183985684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12.357493901715387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13.264758756198175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13.264756687685626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13.26475685316035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13.264756638489336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13.26475852418902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2.4066658465100536E-3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2.9335343310715814E-3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5.9974501154282343E-3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4.131153920404528E-3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2.2159053152307141E-3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2.1951794076407716E-3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4.0776056629916509E-3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3.5961673568541086E-4</v>
      </c>
      <c r="L684" s="1">
        <f t="shared" si="779"/>
        <v>3.8214623469898007E-4</v>
      </c>
      <c r="M684" s="1">
        <f t="shared" si="779"/>
        <v>6.6638334615869241E-4</v>
      </c>
      <c r="N684" s="1">
        <f t="shared" si="779"/>
        <v>4.5901710226716927E-4</v>
      </c>
      <c r="O684" s="1">
        <f t="shared" si="779"/>
        <v>2.4621170169230135E-4</v>
      </c>
      <c r="P684" s="1">
        <f>P685</f>
        <v>2.439088230711969E-4</v>
      </c>
      <c r="Q684" s="1">
        <f>Q685</f>
        <v>4.5306729588796054E-4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3.5961673568541086E-4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3.8214623469898007E-4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6.6638334615869241E-4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4.5901710226716927E-4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2.4621170169230135E-4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2.439088230711969E-4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4.5306729588796054E-4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1.1631373587556133E-4</v>
      </c>
      <c r="N686" s="1">
        <f t="shared" si="781"/>
        <v>1.1522102564831628E-4</v>
      </c>
      <c r="O686" s="1">
        <f t="shared" si="781"/>
        <v>1.5310874449627637E-4</v>
      </c>
      <c r="P686" s="1">
        <f>SUM(P687:P688)</f>
        <v>1.6865191336738091E-4</v>
      </c>
      <c r="Q686" s="1">
        <f>SUM(Q687:Q688)</f>
        <v>1.813002154924955E-4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5.340553767370491E-5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3.4802242734252521E-5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6.2590605037392795E-5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4.7731266186161601E-5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8.1657491288119379E-5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6.2908198201856418E-5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8.0418782914063754E-5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9.0518139458883572E-5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1.209206471812193E-4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9.9642724204376121E-5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1.1631373587556133E-4</v>
      </c>
      <c r="N692" s="1">
        <f t="shared" si="790"/>
        <v>1.1522102564831628E-4</v>
      </c>
      <c r="O692" s="1">
        <f t="shared" si="790"/>
        <v>1.5310874449627637E-4</v>
      </c>
      <c r="P692" s="1">
        <f>SUM(P693:P694)</f>
        <v>1.6865191336738091E-4</v>
      </c>
      <c r="Q692" s="1">
        <f>SUM(Q693:Q694)</f>
        <v>1.813002154924955E-4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5.340553767370491E-5</v>
      </c>
      <c r="N693" s="1">
        <f t="shared" si="792"/>
        <v>3.4802242734252521E-5</v>
      </c>
      <c r="O693" s="1">
        <f t="shared" si="792"/>
        <v>6.2590605037392795E-5</v>
      </c>
      <c r="P693" s="1">
        <f>IFERROR(P674/P668,0)*P687</f>
        <v>4.7731266186161601E-5</v>
      </c>
      <c r="Q693" s="1">
        <f>IFERROR(Q674/Q668,0)*Q687</f>
        <v>8.1657491288119379E-5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6.2908198201856418E-5</v>
      </c>
      <c r="N694" s="1">
        <f t="shared" si="793"/>
        <v>8.0418782914063754E-5</v>
      </c>
      <c r="O694" s="1">
        <f t="shared" si="793"/>
        <v>9.0518139458883572E-5</v>
      </c>
      <c r="P694" s="1">
        <f>IFERROR(P675/P669,0)*P688</f>
        <v>1.209206471812193E-4</v>
      </c>
      <c r="Q694" s="1">
        <f>IFERROR(Q675/Q669,0)*Q688</f>
        <v>9.9642724204376121E-5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7.5391252527324821E-4</v>
      </c>
      <c r="J695" s="1">
        <f t="shared" si="794"/>
        <v>1.0803773021860379</v>
      </c>
      <c r="K695" s="1">
        <f t="shared" si="794"/>
        <v>1.8079896019376419E-2</v>
      </c>
      <c r="L695" s="1">
        <f t="shared" ref="L695:O695" si="795">SUM(L696:L697)</f>
        <v>2.5799916339256549E-2</v>
      </c>
      <c r="M695" s="1">
        <f t="shared" si="795"/>
        <v>2.2220478436663984</v>
      </c>
      <c r="N695" s="1">
        <f t="shared" si="795"/>
        <v>8.5320874412402432</v>
      </c>
      <c r="O695" s="1">
        <f t="shared" si="795"/>
        <v>9.6360502553624858</v>
      </c>
      <c r="P695" s="1">
        <f>SUM(P696:P697)</f>
        <v>14.045698804718892</v>
      </c>
      <c r="Q695" s="1">
        <f>SUM(Q696:Q697)</f>
        <v>14.045551913608318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7.5391252527324821E-4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1.0803773021860379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1.8079896019376419E-2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2.5799916339256549E-2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1.5988380601237261E-4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3.6416426336844332E-5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1.167243028214752E-4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4.3434100499560582E-5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2.5924704283323668E-4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2.221887959860386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8.5320510248139065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9.6359335310596652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14.045655370618393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14.045292666565484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0.68500000000000061</v>
      </c>
      <c r="G699" s="4">
        <f t="shared" ref="G699:K699" si="797">IFERROR(G664/G681,"-")</f>
        <v>0.69400000000000017</v>
      </c>
      <c r="H699" s="4">
        <f t="shared" si="797"/>
        <v>0.70749999999999935</v>
      </c>
      <c r="I699" s="4">
        <f t="shared" si="797"/>
        <v>0.72999999999999898</v>
      </c>
      <c r="J699" s="4">
        <f t="shared" si="797"/>
        <v>0.75249999999999928</v>
      </c>
      <c r="K699" s="4">
        <f t="shared" si="797"/>
        <v>0.77500000000000024</v>
      </c>
      <c r="L699" s="4">
        <f t="shared" ref="L699:O699" si="798">IFERROR(L664/L681,"-")</f>
        <v>0.79749999999999943</v>
      </c>
      <c r="M699" s="4">
        <f t="shared" si="798"/>
        <v>0.82000000000000017</v>
      </c>
      <c r="N699" s="4">
        <f t="shared" si="798"/>
        <v>0.81999999999999951</v>
      </c>
      <c r="O699" s="4">
        <f t="shared" si="798"/>
        <v>0.81999999999999962</v>
      </c>
      <c r="P699" s="4">
        <f>IFERROR(P664/P681,"-")</f>
        <v>0.82000000000000106</v>
      </c>
      <c r="Q699" s="4">
        <f>IFERROR(Q664/Q681,"-")</f>
        <v>0.82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0.73000000000000009</v>
      </c>
      <c r="J700" s="4">
        <f t="shared" si="800"/>
        <v>0.75250000000000017</v>
      </c>
      <c r="K700" s="4">
        <f t="shared" si="800"/>
        <v>0.77500000000000091</v>
      </c>
      <c r="L700" s="4">
        <f t="shared" ref="L700:O700" si="801">IFERROR(L665/L682,"-")</f>
        <v>0.7975000000000001</v>
      </c>
      <c r="M700" s="4">
        <f t="shared" si="801"/>
        <v>0.82000000000000006</v>
      </c>
      <c r="N700" s="4">
        <f t="shared" si="801"/>
        <v>0.8199999999999994</v>
      </c>
      <c r="O700" s="4">
        <f t="shared" si="801"/>
        <v>0.82000000000000006</v>
      </c>
      <c r="P700" s="4">
        <f>IFERROR(P665/P682,"-")</f>
        <v>0.81999999999999962</v>
      </c>
      <c r="Q700" s="4">
        <f>IFERROR(Q665/Q682,"-")</f>
        <v>0.8199999999999994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0.88474576271186434</v>
      </c>
      <c r="M701" s="4">
        <f t="shared" si="803"/>
        <v>0.9</v>
      </c>
      <c r="N701" s="4">
        <f t="shared" si="803"/>
        <v>0.9</v>
      </c>
      <c r="O701" s="4">
        <f t="shared" si="803"/>
        <v>0.9</v>
      </c>
      <c r="P701" s="4">
        <f>IFERROR(P666/SUM(P683,P685),"-")</f>
        <v>0.9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0.75999999999999968</v>
      </c>
      <c r="N702" s="4">
        <f t="shared" si="805"/>
        <v>0.75999999999999968</v>
      </c>
      <c r="O702" s="4">
        <f t="shared" si="805"/>
        <v>0.76000000000000112</v>
      </c>
      <c r="P702" s="4">
        <f>IFERROR(P668/P687,"-")</f>
        <v>0.75999999999999912</v>
      </c>
      <c r="Q702" s="4">
        <f>IFERROR(Q668/Q687,"-")</f>
        <v>0.75999999999999868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0.6899999999999995</v>
      </c>
      <c r="N703" s="4">
        <f t="shared" si="806"/>
        <v>0.6900000000000005</v>
      </c>
      <c r="O703" s="4">
        <f t="shared" si="806"/>
        <v>0.69000000000000006</v>
      </c>
      <c r="P703" s="4">
        <f>IFERROR(P669/P688,"-")</f>
        <v>0.68999999999999961</v>
      </c>
      <c r="Q703" s="4">
        <f>IFERROR(Q669/Q688,"-")</f>
        <v>0.69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>
        <f t="shared" si="807"/>
        <v>0.60000000000000053</v>
      </c>
      <c r="J704" s="4">
        <f t="shared" si="807"/>
        <v>0.59999999999999898</v>
      </c>
      <c r="K704" s="4">
        <f t="shared" si="807"/>
        <v>0.60000000000000053</v>
      </c>
      <c r="L704" s="4">
        <f t="shared" ref="L704:O704" si="808">IFERROR(L677/L696,"-")</f>
        <v>0.59999999999999942</v>
      </c>
      <c r="M704" s="4">
        <f t="shared" si="808"/>
        <v>0.60000000000008502</v>
      </c>
      <c r="N704" s="4">
        <f t="shared" si="808"/>
        <v>0.59999999999715647</v>
      </c>
      <c r="O704" s="4">
        <f t="shared" si="808"/>
        <v>0.60000000000166265</v>
      </c>
      <c r="P704" s="4">
        <f>IFERROR(P677/P696,"-")</f>
        <v>0.60000000000513154</v>
      </c>
      <c r="Q704" s="4">
        <f>IFERROR(Q677/Q696,"-")</f>
        <v>0.60000000000308285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0.57999999999999985</v>
      </c>
      <c r="N705" s="4">
        <f t="shared" si="809"/>
        <v>0.58000000000000018</v>
      </c>
      <c r="O705" s="4">
        <f t="shared" si="809"/>
        <v>0.5799999999999994</v>
      </c>
      <c r="P705" s="4">
        <f>IFERROR(P678/P697,"-")</f>
        <v>0.58000000000000007</v>
      </c>
      <c r="Q705" s="4">
        <f>IFERROR(Q678/Q697,"-")</f>
        <v>0.57999999999999996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1.1764710751381016</v>
      </c>
      <c r="G706" s="1">
        <f>[1]Other_transformation!C$39</f>
        <v>3.1246217530725571</v>
      </c>
      <c r="H706" s="1">
        <f>[1]Other_transformation!D$39</f>
        <v>2.7432997225660758</v>
      </c>
      <c r="I706" s="1">
        <f>[1]Other_transformation!E$39</f>
        <v>2.7432997011919147</v>
      </c>
      <c r="J706" s="1">
        <f>[1]Other_transformation!F$39</f>
        <v>2.7433019170744943</v>
      </c>
      <c r="K706" s="1">
        <f>[1]Other_transformation!G$39</f>
        <v>3.3692564739029796</v>
      </c>
      <c r="L706" s="1">
        <f>[1]Other_transformation!H$39</f>
        <v>5.6258341480025411</v>
      </c>
      <c r="M706" s="1">
        <f>[1]Other_transformation!I$39</f>
        <v>6.6184193875142343</v>
      </c>
      <c r="N706" s="1">
        <f>[1]Other_transformation!J$39</f>
        <v>8.729350005216963</v>
      </c>
      <c r="O706" s="1">
        <f>[1]Other_transformation!K$39</f>
        <v>9.2164938842088642</v>
      </c>
      <c r="P706" s="1">
        <f>[1]Other_transformation!L$39</f>
        <v>9.2165093778386318</v>
      </c>
      <c r="Q706" s="1">
        <f>[1]Other_transformation!M$39</f>
        <v>9.2165541568479732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1.289070692817823</v>
      </c>
      <c r="G707" s="1">
        <f>[1]Other_transformation!C$38</f>
        <v>3.423678161874117</v>
      </c>
      <c r="H707" s="1">
        <f>[1]Other_transformation!D$38</f>
        <v>3.0058599388515188</v>
      </c>
      <c r="I707" s="1">
        <f>[1]Other_transformation!E$38</f>
        <v>3.0058599154316399</v>
      </c>
      <c r="J707" s="1">
        <f>[1]Other_transformation!F$38</f>
        <v>3.0058623433955352</v>
      </c>
      <c r="K707" s="1">
        <f>[1]Other_transformation!G$38</f>
        <v>3.6917267826454792</v>
      </c>
      <c r="L707" s="1">
        <f>[1]Other_transformation!H$38</f>
        <v>6.1642806832224943</v>
      </c>
      <c r="M707" s="1">
        <f>[1]Other_transformation!I$38</f>
        <v>7.2518658941278238</v>
      </c>
      <c r="N707" s="1">
        <f>[1]Other_transformation!J$38</f>
        <v>9.5648329116407496</v>
      </c>
      <c r="O707" s="1">
        <f>[1]Other_transformation!K$38</f>
        <v>10.098601153686449</v>
      </c>
      <c r="P707" s="1">
        <f>[1]Other_transformation!L$38</f>
        <v>10.098618130205859</v>
      </c>
      <c r="Q707" s="1">
        <f>[1]Other_transformation!M$38</f>
        <v>10.098667194997855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0.91265054871925899</v>
      </c>
      <c r="G708" s="14">
        <f t="shared" si="810"/>
        <v>0.91265054871925899</v>
      </c>
      <c r="H708" s="14">
        <f t="shared" si="810"/>
        <v>0.91265054871925866</v>
      </c>
      <c r="I708" s="14">
        <f t="shared" si="810"/>
        <v>0.91265054871925999</v>
      </c>
      <c r="J708" s="14">
        <f t="shared" si="810"/>
        <v>0.91265054871925944</v>
      </c>
      <c r="K708" s="14">
        <f t="shared" si="810"/>
        <v>0.91265054871925855</v>
      </c>
      <c r="L708" s="14">
        <f t="shared" ref="L708:O708" si="811">L706/L707</f>
        <v>0.91265054871925944</v>
      </c>
      <c r="M708" s="14">
        <f t="shared" si="811"/>
        <v>0.91265054871925844</v>
      </c>
      <c r="N708" s="14">
        <f t="shared" si="811"/>
        <v>0.91265054871925955</v>
      </c>
      <c r="O708" s="14">
        <f t="shared" si="811"/>
        <v>0.91265054871925744</v>
      </c>
      <c r="P708" s="14">
        <f>P706/P707</f>
        <v>0.91265054871925877</v>
      </c>
      <c r="Q708" s="14">
        <f>Q706/Q707</f>
        <v>0.9126505487192591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5.9796279501836453</v>
      </c>
      <c r="G709" s="17" cm="1">
        <f t="array" ref="G709">SUMPRODUCT(("CT_CWODPLT"=[1]OUT_SyntheticFuels!$C$4:$C$1000)*1,("Var_Fout"=[1]OUT_SyntheticFuels!$B$4:$B$1000)*1,[1]OUT_SyntheticFuels!F$4:F$1000)</f>
        <v>6.9696472662840074</v>
      </c>
      <c r="H709" s="17" cm="1">
        <f t="array" ref="H709">SUMPRODUCT(("CT_CWODPLT"=[1]OUT_SyntheticFuels!$C$4:$C$1000)*1,("Var_Fout"=[1]OUT_SyntheticFuels!$B$4:$B$1000)*1,[1]OUT_SyntheticFuels!G$4:G$1000)</f>
        <v>6.4756234951817433</v>
      </c>
      <c r="I709" s="17" cm="1">
        <f t="array" ref="I709">SUMPRODUCT(("CT_CWODPLT"=[1]OUT_SyntheticFuels!$C$4:$C$1000)*1,("Var_Fout"=[1]OUT_SyntheticFuels!$B$4:$B$1000)*1,[1]OUT_SyntheticFuels!H$4:H$1000)</f>
        <v>6.800156325206145</v>
      </c>
      <c r="J709" s="17" cm="1">
        <f t="array" ref="J709">SUMPRODUCT(("CT_CWODPLT"=[1]OUT_SyntheticFuels!$C$4:$C$1000)*1,("Var_Fout"=[1]OUT_SyntheticFuels!$B$4:$B$1000)*1,[1]OUT_SyntheticFuels!I$4:I$1000)</f>
        <v>7.0898197263052767</v>
      </c>
      <c r="K709" s="17" cm="1">
        <f t="array" ref="K709">SUMPRODUCT(("CT_CWODPLT"=[1]OUT_SyntheticFuels!$C$4:$C$1000)*1,("Var_Fout"=[1]OUT_SyntheticFuels!$B$4:$B$1000)*1,[1]OUT_SyntheticFuels!J$4:J$1000)</f>
        <v>7.3134873624862387</v>
      </c>
      <c r="L709" s="17" cm="1">
        <f t="array" ref="L709">SUMPRODUCT(("CT_CWODPLT"=[1]OUT_SyntheticFuels!$C$4:$C$1000)*1,("Var_Fout"=[1]OUT_SyntheticFuels!$B$4:$B$1000)*1,[1]OUT_SyntheticFuels!K$4:K$1000)</f>
        <v>7.5168617056531035</v>
      </c>
      <c r="M709" s="17" cm="1">
        <f t="array" ref="M709">SUMPRODUCT(("CT_CWODPLT"=[1]OUT_SyntheticFuels!$C$4:$C$1000)*1,("Var_Fout"=[1]OUT_SyntheticFuels!$B$4:$B$1000)*1,[1]OUT_SyntheticFuels!L$4:L$1000)</f>
        <v>7.6985622580594937</v>
      </c>
      <c r="N709" s="17" cm="1">
        <f t="array" ref="N709">SUMPRODUCT(("CT_CWODPLT"=[1]OUT_SyntheticFuels!$C$4:$C$1000)*1,("Var_Fout"=[1]OUT_SyntheticFuels!$B$4:$B$1000)*1,[1]OUT_SyntheticFuels!M$4:M$1000)</f>
        <v>7.7258750679160597</v>
      </c>
      <c r="O709" s="17" cm="1">
        <f t="array" ref="O709">SUMPRODUCT(("CT_CWODPLT"=[1]OUT_SyntheticFuels!$C$4:$C$1000)*1,("Var_Fout"=[1]OUT_SyntheticFuels!$B$4:$B$1000)*1,[1]OUT_SyntheticFuels!N$4:N$1000)</f>
        <v>7.8138724261348314</v>
      </c>
      <c r="P709" s="17" cm="1">
        <f t="array" ref="P709">SUMPRODUCT(("CT_CWODPLT"=[1]OUT_SyntheticFuels!$C$4:$C$1000)*1,("Var_Fout"=[1]OUT_SyntheticFuels!$B$4:$B$1000)*1,[1]OUT_SyntheticFuels!O$4:O$1000)</f>
        <v>7.8147455751638439</v>
      </c>
      <c r="Q709" s="17" cm="1">
        <f t="array" ref="Q709">SUMPRODUCT(("CT_CWODPLT"=[1]OUT_SyntheticFuels!$C$4:$C$1000)*1,("Var_Fout"=[1]OUT_SyntheticFuels!$B$4:$B$1000)*1,[1]OUT_SyntheticFuels!P$4:P$1000)</f>
        <v>7.8155291271958518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5.9796279501836453</v>
      </c>
      <c r="G710" s="18">
        <f t="shared" ref="G710:K710" si="812">G709</f>
        <v>6.9696472662840074</v>
      </c>
      <c r="H710" s="18">
        <f t="shared" si="812"/>
        <v>6.4756234951817433</v>
      </c>
      <c r="I710" s="18">
        <f t="shared" si="812"/>
        <v>6.800156325206145</v>
      </c>
      <c r="J710" s="18">
        <f t="shared" si="812"/>
        <v>7.0898197263052767</v>
      </c>
      <c r="K710" s="18">
        <f t="shared" si="812"/>
        <v>7.3134873624862387</v>
      </c>
      <c r="L710" s="18">
        <f t="shared" ref="L710:O710" si="813">L709</f>
        <v>7.5168617056531035</v>
      </c>
      <c r="M710" s="18">
        <f t="shared" si="813"/>
        <v>7.6985622580594937</v>
      </c>
      <c r="N710" s="18">
        <f t="shared" si="813"/>
        <v>7.7258750679160597</v>
      </c>
      <c r="O710" s="18">
        <f t="shared" si="813"/>
        <v>7.8138724261348314</v>
      </c>
      <c r="P710" s="18">
        <f>P709</f>
        <v>7.8147455751638439</v>
      </c>
      <c r="Q710" s="18">
        <f>Q709</f>
        <v>7.8155291271958518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7.1186047025995807</v>
      </c>
      <c r="G711" s="17" cm="1">
        <f t="array" ref="G711">SUMPRODUCT(("CT_CWODPLT"=[1]OUT_SyntheticFuels!$C$4:$C$1000)*1,("Var_Fin"=[1]OUT_SyntheticFuels!$B$4:$B$1000)*1,[1]OUT_SyntheticFuels!F$4:F$1000)</f>
        <v>8.2971991265285894</v>
      </c>
      <c r="H711" s="17" cm="1">
        <f t="array" ref="H711">SUMPRODUCT(("CT_CWODPLT"=[1]OUT_SyntheticFuels!$C$4:$C$1000)*1,("Var_Fin"=[1]OUT_SyntheticFuels!$B$4:$B$1000)*1,[1]OUT_SyntheticFuels!G$4:G$1000)</f>
        <v>7.7090755895020733</v>
      </c>
      <c r="I711" s="17" cm="1">
        <f t="array" ref="I711">SUMPRODUCT(("CT_CWODPLT"=[1]OUT_SyntheticFuels!$C$4:$C$1000)*1,("Var_Fin"=[1]OUT_SyntheticFuels!$B$4:$B$1000)*1,[1]OUT_SyntheticFuels!H$4:H$1000)</f>
        <v>8.0954241966739815</v>
      </c>
      <c r="J711" s="17" cm="1">
        <f t="array" ref="J711">SUMPRODUCT(("CT_CWODPLT"=[1]OUT_SyntheticFuels!$C$4:$C$1000)*1,("Var_Fin"=[1]OUT_SyntheticFuels!$B$4:$B$1000)*1,[1]OUT_SyntheticFuels!I$4:I$1000)</f>
        <v>8.4402615789348445</v>
      </c>
      <c r="K711" s="17" cm="1">
        <f t="array" ref="K711">SUMPRODUCT(("CT_CWODPLT"=[1]OUT_SyntheticFuels!$C$4:$C$1000)*1,("Var_Fin"=[1]OUT_SyntheticFuels!$B$4:$B$1000)*1,[1]OUT_SyntheticFuels!J$4:J$1000)</f>
        <v>8.7065325743883726</v>
      </c>
      <c r="L711" s="17" cm="1">
        <f t="array" ref="L711">SUMPRODUCT(("CT_CWODPLT"=[1]OUT_SyntheticFuels!$C$4:$C$1000)*1,("Var_Fin"=[1]OUT_SyntheticFuels!$B$4:$B$1000)*1,[1]OUT_SyntheticFuels!K$4:K$1000)</f>
        <v>8.9486448876822617</v>
      </c>
      <c r="M711" s="17" cm="1">
        <f t="array" ref="M711">SUMPRODUCT(("CT_CWODPLT"=[1]OUT_SyntheticFuels!$C$4:$C$1000)*1,("Var_Fin"=[1]OUT_SyntheticFuels!$B$4:$B$1000)*1,[1]OUT_SyntheticFuels!L$4:L$1000)</f>
        <v>9.1649550691184416</v>
      </c>
      <c r="N711" s="17" cm="1">
        <f t="array" ref="N711">SUMPRODUCT(("CT_CWODPLT"=[1]OUT_SyntheticFuels!$C$4:$C$1000)*1,("Var_Fin"=[1]OUT_SyntheticFuels!$B$4:$B$1000)*1,[1]OUT_SyntheticFuels!M$4:M$1000)</f>
        <v>9.1974703189476958</v>
      </c>
      <c r="O711" s="17" cm="1">
        <f t="array" ref="O711">SUMPRODUCT(("CT_CWODPLT"=[1]OUT_SyntheticFuels!$C$4:$C$1000)*1,("Var_Fin"=[1]OUT_SyntheticFuels!$B$4:$B$1000)*1,[1]OUT_SyntheticFuels!N$4:N$1000)</f>
        <v>9.3022290787319264</v>
      </c>
      <c r="P711" s="17" cm="1">
        <f t="array" ref="P711">SUMPRODUCT(("CT_CWODPLT"=[1]OUT_SyntheticFuels!$C$4:$C$1000)*1,("Var_Fin"=[1]OUT_SyntheticFuels!$B$4:$B$1000)*1,[1]OUT_SyntheticFuels!O$4:O$1000)</f>
        <v>9.3032685418617174</v>
      </c>
      <c r="Q711" s="17" cm="1">
        <f t="array" ref="Q711">SUMPRODUCT(("CT_CWODPLT"=[1]OUT_SyntheticFuels!$C$4:$C$1000)*1,("Var_Fin"=[1]OUT_SyntheticFuels!$B$4:$B$1000)*1,[1]OUT_SyntheticFuels!P$4:P$1000)</f>
        <v>9.3042013418998231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7.1186047025995807</v>
      </c>
      <c r="G712" s="18">
        <f t="shared" si="814"/>
        <v>8.2971991265285894</v>
      </c>
      <c r="H712" s="18">
        <f t="shared" si="814"/>
        <v>7.7090755895020733</v>
      </c>
      <c r="I712" s="18">
        <f t="shared" si="814"/>
        <v>8.0954241966739815</v>
      </c>
      <c r="J712" s="18">
        <f t="shared" si="814"/>
        <v>8.4402615789348445</v>
      </c>
      <c r="K712" s="18">
        <f t="shared" si="814"/>
        <v>8.7065325743883726</v>
      </c>
      <c r="L712" s="18">
        <f t="shared" ref="L712:O712" si="815">L711</f>
        <v>8.9486448876822617</v>
      </c>
      <c r="M712" s="18">
        <f t="shared" si="815"/>
        <v>9.1649550691184416</v>
      </c>
      <c r="N712" s="18">
        <f t="shared" si="815"/>
        <v>9.1974703189476958</v>
      </c>
      <c r="O712" s="18">
        <f t="shared" si="815"/>
        <v>9.3022290787319264</v>
      </c>
      <c r="P712" s="18">
        <f>P711</f>
        <v>9.3032685418617174</v>
      </c>
      <c r="Q712" s="18">
        <f>Q711</f>
        <v>9.3042013418998231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0.83999999999999964</v>
      </c>
      <c r="G713" s="14">
        <f t="shared" si="816"/>
        <v>0.83999999999999908</v>
      </c>
      <c r="H713" s="14">
        <f t="shared" si="816"/>
        <v>0.84000000000000019</v>
      </c>
      <c r="I713" s="14">
        <f t="shared" si="816"/>
        <v>0.84000000000000008</v>
      </c>
      <c r="J713" s="14">
        <f t="shared" si="816"/>
        <v>0.84000000000000086</v>
      </c>
      <c r="K713" s="14">
        <f t="shared" si="816"/>
        <v>0.84000000000000064</v>
      </c>
      <c r="L713" s="14">
        <f t="shared" ref="L713:O713" si="817">IFERROR(L709/L711,"-")</f>
        <v>0.84000000000000041</v>
      </c>
      <c r="M713" s="14">
        <f t="shared" si="817"/>
        <v>0.8400000000000003</v>
      </c>
      <c r="N713" s="14">
        <f t="shared" si="817"/>
        <v>0.83999999999999952</v>
      </c>
      <c r="O713" s="14">
        <f t="shared" si="817"/>
        <v>0.84000000000000141</v>
      </c>
      <c r="P713" s="14">
        <f>IFERROR(P709/P711,"-")</f>
        <v>0.84000000000000019</v>
      </c>
      <c r="Q713" s="14">
        <f>IFERROR(Q709/Q711,"-")</f>
        <v>0.84000000000000008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4.867848466694614</v>
      </c>
      <c r="L714" s="17">
        <f t="shared" ref="L714:O714" si="819">L715+L717</f>
        <v>7.2740504871152538</v>
      </c>
      <c r="M714" s="17">
        <f t="shared" si="819"/>
        <v>15.074808871100524</v>
      </c>
      <c r="N714" s="17">
        <f t="shared" si="819"/>
        <v>13.555086255503078</v>
      </c>
      <c r="O714" s="17">
        <f t="shared" si="819"/>
        <v>12.784366884926351</v>
      </c>
      <c r="P714" s="17">
        <f>P715+P717</f>
        <v>12.517253070497764</v>
      </c>
      <c r="Q714" s="17">
        <f>Q715+Q717</f>
        <v>12.50433479240389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3.1428765882179466E-2</v>
      </c>
      <c r="L715" s="18">
        <f t="shared" si="820"/>
        <v>3.8059277775381308</v>
      </c>
      <c r="M715" s="18">
        <f t="shared" si="820"/>
        <v>14.464255113208292</v>
      </c>
      <c r="N715" s="18">
        <f t="shared" si="820"/>
        <v>12.692955116887795</v>
      </c>
      <c r="O715" s="18">
        <f t="shared" si="820"/>
        <v>12.010222410173343</v>
      </c>
      <c r="P715" s="18">
        <f>P716</f>
        <v>12.105894577601525</v>
      </c>
      <c r="Q715" s="18">
        <f>Q716</f>
        <v>12.161939703020915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3.1428765882179466E-2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3.8059277775381308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14.464255113208292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12.692955116887795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12.010222410173343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12.105894577601525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12.161939703020915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4.836419700812435</v>
      </c>
      <c r="L717" s="18">
        <f t="shared" ref="L717:O717" si="823">SUM(L718:L720)</f>
        <v>3.4681227095771234</v>
      </c>
      <c r="M717" s="18">
        <f t="shared" si="823"/>
        <v>0.61055375789223254</v>
      </c>
      <c r="N717" s="18">
        <f t="shared" si="823"/>
        <v>0.86213113861528212</v>
      </c>
      <c r="O717" s="18">
        <f t="shared" si="823"/>
        <v>0.77414447475300785</v>
      </c>
      <c r="P717" s="18">
        <f>SUM(P718:P720)</f>
        <v>0.41135849289623844</v>
      </c>
      <c r="Q717" s="18">
        <f>SUM(Q718:Q720)</f>
        <v>0.34239508938297608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1.3769415319103735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1.1156830499045152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0.34466168590501983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0.64157633962259519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0.44659332513121774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0.18937234570447972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0.12986793313926573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2.9662225260010642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1.9927454837010288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0.26589207198721271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0.22049399844082185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0.32745963935737438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0.22194334310808267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0.21243872622434601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0.49325564290099738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0.3596941759715796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6.080055186504173E-5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9.1510264415760998E-5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4.280408367604122E-5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8.843001936435534E-5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7.5028580650732746</v>
      </c>
      <c r="L721" s="17">
        <f t="shared" si="825"/>
        <v>10.333374707277979</v>
      </c>
      <c r="M721" s="17">
        <f t="shared" si="825"/>
        <v>19.758837394443511</v>
      </c>
      <c r="N721" s="17">
        <f t="shared" si="825"/>
        <v>17.905619640602126</v>
      </c>
      <c r="O721" s="17">
        <f t="shared" si="825"/>
        <v>16.835636928759502</v>
      </c>
      <c r="P721" s="17">
        <f>P722</f>
        <v>16.365580460871897</v>
      </c>
      <c r="Q721" s="17">
        <f>Q722</f>
        <v>16.322273474807371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7.5028580650732746</v>
      </c>
      <c r="L722" s="18">
        <f t="shared" ref="L722:O722" si="828">SUM(L723,L725)</f>
        <v>10.333374707277979</v>
      </c>
      <c r="M722" s="18">
        <f t="shared" si="828"/>
        <v>19.758837394443511</v>
      </c>
      <c r="N722" s="18">
        <f t="shared" si="828"/>
        <v>17.905619640602126</v>
      </c>
      <c r="O722" s="18">
        <f t="shared" si="828"/>
        <v>16.835636928759502</v>
      </c>
      <c r="P722" s="18">
        <f>SUM(P723,P725)</f>
        <v>16.365580460871897</v>
      </c>
      <c r="Q722" s="18">
        <f>SUM(Q723,Q725)</f>
        <v>16.322273474807371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4.081657906776557E-2</v>
      </c>
      <c r="L723" s="18">
        <f t="shared" si="830"/>
        <v>4.9427633474521233</v>
      </c>
      <c r="M723" s="18">
        <f t="shared" si="830"/>
        <v>18.784746900270537</v>
      </c>
      <c r="N723" s="18">
        <f t="shared" si="830"/>
        <v>16.484357294659493</v>
      </c>
      <c r="O723" s="18">
        <f t="shared" si="830"/>
        <v>15.597691441783594</v>
      </c>
      <c r="P723" s="18">
        <f>P724</f>
        <v>15.721941009872149</v>
      </c>
      <c r="Q723" s="18">
        <f>Q724</f>
        <v>15.794726887040158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4.081657906776557E-2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4.9427633474521233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18.784746900270537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16.484357294659493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15.597691441783594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15.721941009872149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15.794726887040158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7.4620414860055089</v>
      </c>
      <c r="L725" s="18">
        <f t="shared" ref="L725:O725" si="832">SUM(L726:L728)</f>
        <v>5.390611359825856</v>
      </c>
      <c r="M725" s="18">
        <f t="shared" si="832"/>
        <v>0.97409049417297133</v>
      </c>
      <c r="N725" s="18">
        <f t="shared" si="832"/>
        <v>1.4212623459426315</v>
      </c>
      <c r="O725" s="18">
        <f t="shared" si="832"/>
        <v>1.2379454869759086</v>
      </c>
      <c r="P725" s="18">
        <f>SUM(P726:P728)</f>
        <v>0.64363945099974695</v>
      </c>
      <c r="Q725" s="18">
        <f>SUM(Q726:Q728)</f>
        <v>0.52754658776721408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2.3741128455521125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1.9236506454695088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0.59424467704838158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1.1061660910620139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0.76998822591614224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0.32650373220019385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0.22391022761169724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4.2374607514300973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2.8467792624300414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0.3798458171245897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0.31499142634403121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0.46779948479624972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0.31706191872583239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0.30348389460620878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0.85046788902329951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0.62018145192630625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1.0482853658633218E-4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1.5777626351654028E-4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7.3800073720653447E-5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1.5246554930803402E-4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0.76999999999999946</v>
      </c>
      <c r="L730" s="14">
        <f t="shared" ref="L730:O730" si="835">IFERROR(L716/L724,"-")</f>
        <v>0.76999999999999913</v>
      </c>
      <c r="M730" s="14">
        <f t="shared" si="835"/>
        <v>0.7699999999999988</v>
      </c>
      <c r="N730" s="14">
        <f t="shared" si="835"/>
        <v>0.76999999999999913</v>
      </c>
      <c r="O730" s="14">
        <f t="shared" si="835"/>
        <v>0.76999999999999846</v>
      </c>
      <c r="P730" s="14">
        <f>IFERROR(P716/P724,"-")</f>
        <v>0.76999999999999813</v>
      </c>
      <c r="Q730" s="14">
        <f>IFERROR(Q716/Q724,"-")</f>
        <v>0.76999999999999957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0.57998150108579127</v>
      </c>
      <c r="L731" s="16">
        <f t="shared" ref="L731:O731" si="838">IFERROR(L718/L726,"-")</f>
        <v>0.57998215660006625</v>
      </c>
      <c r="M731" s="16">
        <f t="shared" si="838"/>
        <v>0.57999961836756775</v>
      </c>
      <c r="N731" s="16">
        <f t="shared" si="838"/>
        <v>0.58000000615335001</v>
      </c>
      <c r="O731" s="16">
        <f t="shared" si="838"/>
        <v>0.58000020013274234</v>
      </c>
      <c r="P731" s="16">
        <f t="shared" ref="P731:Q733" si="839">IFERROR(P718/P726,"-")</f>
        <v>0.58000055444501686</v>
      </c>
      <c r="Q731" s="16">
        <f t="shared" si="839"/>
        <v>0.58000000502201865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0.69999999999999907</v>
      </c>
      <c r="L732" s="16">
        <f t="shared" ref="L732:O732" si="841">IFERROR(L719/L727,"-")</f>
        <v>0.7</v>
      </c>
      <c r="M732" s="16">
        <f t="shared" si="841"/>
        <v>0.69999999999999973</v>
      </c>
      <c r="N732" s="16">
        <f t="shared" si="841"/>
        <v>0.7</v>
      </c>
      <c r="O732" s="16">
        <f t="shared" si="841"/>
        <v>0.69999999999999907</v>
      </c>
      <c r="P732" s="16">
        <f t="shared" si="839"/>
        <v>0.7</v>
      </c>
      <c r="Q732" s="16">
        <f t="shared" si="839"/>
        <v>0.69999999999999951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0.57998150108579127</v>
      </c>
      <c r="L733" s="16">
        <f t="shared" ref="L733:O733" si="843">IFERROR(L720/L728,"-")</f>
        <v>0.57998215660006658</v>
      </c>
      <c r="M733" s="16" t="str">
        <f t="shared" si="843"/>
        <v>-</v>
      </c>
      <c r="N733" s="16">
        <f t="shared" si="843"/>
        <v>0.5800000061526096</v>
      </c>
      <c r="O733" s="16">
        <f t="shared" si="843"/>
        <v>0.58000020013256071</v>
      </c>
      <c r="P733" s="16">
        <f t="shared" si="839"/>
        <v>0.58000055444473364</v>
      </c>
      <c r="Q733" s="16">
        <f t="shared" si="839"/>
        <v>0.58000000502208937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0.35776963016437274</v>
      </c>
      <c r="L734" s="17">
        <f t="shared" si="848"/>
        <v>0.4698674211389724</v>
      </c>
      <c r="M734" s="17">
        <f t="shared" si="848"/>
        <v>0.86067054149763844</v>
      </c>
      <c r="N734" s="17">
        <f t="shared" si="848"/>
        <v>0.77918712755322039</v>
      </c>
      <c r="O734" s="17">
        <f t="shared" si="848"/>
        <v>0.73428505245501785</v>
      </c>
      <c r="P734" s="17">
        <f>P735</f>
        <v>0.71303599010519536</v>
      </c>
      <c r="Q734" s="17">
        <f>Q735</f>
        <v>0.7111371785827828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0.35776963016437274</v>
      </c>
      <c r="L735" s="18">
        <f t="shared" ref="L735:O735" si="854">SUM(L739,L741)</f>
        <v>0.4698674211389724</v>
      </c>
      <c r="M735" s="18">
        <f t="shared" si="854"/>
        <v>0.86067054149763844</v>
      </c>
      <c r="N735" s="18">
        <f t="shared" si="854"/>
        <v>0.77918712755322039</v>
      </c>
      <c r="O735" s="18">
        <f t="shared" si="854"/>
        <v>0.73428505245501785</v>
      </c>
      <c r="P735" s="18">
        <f>SUM(P739,P741)</f>
        <v>0.71303599010519536</v>
      </c>
      <c r="Q735" s="18">
        <f>SUM(Q739,Q741)</f>
        <v>0.7111371785827828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0.32255247102700807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0.32599185070465558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0.60034813155596434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0.46029952275919744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0.43811206033290273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0.3947283049635173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3.5216970412674929E-2</v>
      </c>
      <c r="L737" s="18">
        <f t="shared" ref="L737:O737" si="856">L735-L736-L738</f>
        <v>0.13042298241194961</v>
      </c>
      <c r="M737" s="18">
        <f t="shared" si="856"/>
        <v>0.21231494957348729</v>
      </c>
      <c r="N737" s="18">
        <f t="shared" si="856"/>
        <v>0.16749341916686908</v>
      </c>
      <c r="O737" s="18">
        <f t="shared" si="856"/>
        <v>0.14476460399622276</v>
      </c>
      <c r="P737" s="18">
        <f>P735-P736-P738</f>
        <v>0.1302988207901947</v>
      </c>
      <c r="Q737" s="18">
        <f>Q735-Q736-Q738</f>
        <v>0.7111371785827828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1.8872468974443042E-7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1.3452588022367205E-2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4.8007460368186823E-2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0.15139418562715387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0.15140838812589236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0.18800886435148337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1.7725823957549221E-3</v>
      </c>
      <c r="L739" s="18">
        <f t="shared" si="861"/>
        <v>0.21465432665315054</v>
      </c>
      <c r="M739" s="18">
        <f t="shared" si="861"/>
        <v>0.81578398838494726</v>
      </c>
      <c r="N739" s="18">
        <f t="shared" si="861"/>
        <v>0.71588266859247274</v>
      </c>
      <c r="O739" s="18">
        <f t="shared" si="861"/>
        <v>0.67737654393377755</v>
      </c>
      <c r="P739" s="18">
        <f>P740</f>
        <v>0.68277245417672561</v>
      </c>
      <c r="Q739" s="18">
        <f>Q740</f>
        <v>0.68593339925037911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1.7725823957549221E-3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0.21465432665315054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0.81578398838494726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0.71588266859247274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0.67737654393377755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0.68277245417672561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0.68593339925037911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0.35599704776861785</v>
      </c>
      <c r="L741" s="18">
        <f t="shared" ref="L741:O741" si="869">SUM(L742:L744)</f>
        <v>0.25521309448582186</v>
      </c>
      <c r="M741" s="18">
        <f t="shared" si="869"/>
        <v>4.4886553112691192E-2</v>
      </c>
      <c r="N741" s="18">
        <f t="shared" si="869"/>
        <v>6.3304458960747628E-2</v>
      </c>
      <c r="O741" s="18">
        <f t="shared" si="869"/>
        <v>5.6908508521240291E-2</v>
      </c>
      <c r="P741" s="18">
        <f>SUM(P742:P744)</f>
        <v>3.0263535928469719E-2</v>
      </c>
      <c r="Q741" s="18">
        <f>SUM(Q742:Q744)</f>
        <v>2.5203779332403718E-2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0.10093303351580279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8.1782083541490816E-2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2.526371820003492E-2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4.7027545195410539E-2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3.2735279436598916E-2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1.388097967075907E-2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9.5193194166837032E-3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0.21890722241887844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0.14706461669713597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1.9622834912656272E-2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1.6272457084932655E-2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2.4166521384574237E-2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1.6379418721376493E-2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1.5677977995356734E-2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3.6156791833936636E-2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2.636639424719503E-2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4.456680404434088E-6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6.707700067137834E-6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3.1375363341596546E-6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6.481920363283003E-6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1.5980977244687883E-3</v>
      </c>
      <c r="L745" s="18">
        <f t="shared" ref="L745:O745" si="871">IFERROR(L$736/L$735,0)*L739</f>
        <v>0.14892618227882115</v>
      </c>
      <c r="M745" s="18">
        <f t="shared" si="871"/>
        <v>0.56903817380337218</v>
      </c>
      <c r="N745" s="18">
        <f t="shared" si="871"/>
        <v>0.42290284201619954</v>
      </c>
      <c r="O745" s="18">
        <f t="shared" si="871"/>
        <v>0.404157530228614</v>
      </c>
      <c r="P745" s="18">
        <f t="shared" ref="P745:Q750" si="872">IFERROR(P$736/P$735,0)*P739</f>
        <v>0.37797476880963399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1.5980977244687883E-3</v>
      </c>
      <c r="L746" s="18">
        <f t="shared" ref="L746:O746" si="874">IFERROR(L$736/L$735,0)*L740</f>
        <v>0.14892618227882115</v>
      </c>
      <c r="M746" s="18">
        <f t="shared" si="874"/>
        <v>0.56903817380337218</v>
      </c>
      <c r="N746" s="18">
        <f t="shared" si="874"/>
        <v>0.42290284201619954</v>
      </c>
      <c r="O746" s="18">
        <f t="shared" si="874"/>
        <v>0.404157530228614</v>
      </c>
      <c r="P746" s="18">
        <f t="shared" si="872"/>
        <v>0.37797476880963399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0.32095437330253929</v>
      </c>
      <c r="L747" s="18">
        <f t="shared" ref="L747:O747" si="878">IFERROR(L$736/L$735,0)*L741</f>
        <v>0.17706566842583443</v>
      </c>
      <c r="M747" s="18">
        <f t="shared" si="878"/>
        <v>3.1309957752592203E-2</v>
      </c>
      <c r="N747" s="18">
        <f t="shared" si="878"/>
        <v>3.7396680742997859E-2</v>
      </c>
      <c r="O747" s="18">
        <f t="shared" si="878"/>
        <v>3.3954530104288734E-2</v>
      </c>
      <c r="P747" s="18">
        <f t="shared" si="872"/>
        <v>1.6753536153883287E-2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9.0997660572297537E-2</v>
      </c>
      <c r="L748" s="18">
        <f t="shared" ref="L748:O748" si="880">IFERROR(L$736/L$735,0)*L742</f>
        <v>5.6740032546942737E-2</v>
      </c>
      <c r="M748" s="18">
        <f t="shared" si="880"/>
        <v>1.7622336639006472E-2</v>
      </c>
      <c r="N748" s="18">
        <f t="shared" si="880"/>
        <v>2.7781204083746281E-2</v>
      </c>
      <c r="O748" s="18">
        <f t="shared" si="880"/>
        <v>1.9531543876034743E-2</v>
      </c>
      <c r="P748" s="18">
        <f t="shared" si="872"/>
        <v>7.68434644633213E-3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0.19735902537179484</v>
      </c>
      <c r="L749" s="18">
        <f t="shared" ref="L749:O749" si="882">IFERROR(L$736/L$735,0)*L743</f>
        <v>0.10203275309885852</v>
      </c>
      <c r="M749" s="18">
        <f t="shared" si="882"/>
        <v>1.3687621113585728E-2</v>
      </c>
      <c r="N749" s="18">
        <f t="shared" si="882"/>
        <v>9.6128439054614934E-3</v>
      </c>
      <c r="O749" s="18">
        <f t="shared" si="882"/>
        <v>1.4418984070935543E-2</v>
      </c>
      <c r="P749" s="18">
        <f t="shared" si="872"/>
        <v>9.06745280448297E-3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3.2597687358446932E-2</v>
      </c>
      <c r="L750" s="18">
        <f t="shared" ref="L750:O750" si="884">IFERROR(L$736/L$735,0)*L744</f>
        <v>1.8292882780033149E-2</v>
      </c>
      <c r="M750" s="18">
        <f t="shared" si="884"/>
        <v>0</v>
      </c>
      <c r="N750" s="18">
        <f t="shared" si="884"/>
        <v>2.6327537900851187E-6</v>
      </c>
      <c r="O750" s="18">
        <f t="shared" si="884"/>
        <v>4.0021573184467514E-6</v>
      </c>
      <c r="P750" s="18">
        <f t="shared" si="872"/>
        <v>1.7369030681909536E-6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1.7448373624292583E-4</v>
      </c>
      <c r="L751" s="18">
        <f t="shared" ref="L751:O751" si="886">IFERROR(L$737/L$735,0)*L739</f>
        <v>5.9582461371486373E-2</v>
      </c>
      <c r="M751" s="18">
        <f t="shared" si="886"/>
        <v>0.2012420874257187</v>
      </c>
      <c r="N751" s="18">
        <f t="shared" si="886"/>
        <v>0.15388554513391395</v>
      </c>
      <c r="O751" s="18">
        <f t="shared" si="886"/>
        <v>0.13354506783305445</v>
      </c>
      <c r="P751" s="18">
        <f t="shared" ref="P751:Q756" si="887">IFERROR(P$737/P$735,0)*P739</f>
        <v>0.12476852063824929</v>
      </c>
      <c r="Q751" s="18">
        <f t="shared" si="887"/>
        <v>0.68593339925037911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1.7448373624292583E-4</v>
      </c>
      <c r="L752" s="18">
        <f t="shared" ref="L752:O752" si="889">IFERROR(L$737/L$735,0)*L740</f>
        <v>5.9582461371486373E-2</v>
      </c>
      <c r="M752" s="18">
        <f t="shared" si="889"/>
        <v>0.2012420874257187</v>
      </c>
      <c r="N752" s="18">
        <f t="shared" si="889"/>
        <v>0.15388554513391395</v>
      </c>
      <c r="O752" s="18">
        <f t="shared" si="889"/>
        <v>0.13354506783305445</v>
      </c>
      <c r="P752" s="18">
        <f t="shared" si="887"/>
        <v>0.12476852063824929</v>
      </c>
      <c r="Q752" s="18">
        <f t="shared" si="887"/>
        <v>0.68593339925037911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3.5042486676432005E-2</v>
      </c>
      <c r="L753" s="18">
        <f t="shared" ref="L753:O753" si="893">IFERROR(L$737/L$735,0)*L741</f>
        <v>7.0840521040463247E-2</v>
      </c>
      <c r="M753" s="18">
        <f t="shared" si="893"/>
        <v>1.1072862147768581E-2</v>
      </c>
      <c r="N753" s="18">
        <f t="shared" si="893"/>
        <v>1.3607874032955129E-2</v>
      </c>
      <c r="O753" s="18">
        <f t="shared" si="893"/>
        <v>1.121953616316832E-2</v>
      </c>
      <c r="P753" s="18">
        <f t="shared" si="887"/>
        <v>5.5303001519453913E-3</v>
      </c>
      <c r="Q753" s="18">
        <f t="shared" si="887"/>
        <v>2.5203779332403718E-2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9.9353197009887581E-3</v>
      </c>
      <c r="L754" s="18">
        <f t="shared" ref="L754:O754" si="895">IFERROR(L$737/L$735,0)*L742</f>
        <v>2.270058055416806E-2</v>
      </c>
      <c r="M754" s="18">
        <f t="shared" si="895"/>
        <v>6.2321931529637749E-3</v>
      </c>
      <c r="N754" s="18">
        <f t="shared" si="895"/>
        <v>1.0109002139881695E-2</v>
      </c>
      <c r="O754" s="18">
        <f t="shared" si="895"/>
        <v>6.453773978512576E-3</v>
      </c>
      <c r="P754" s="18">
        <f t="shared" si="887"/>
        <v>2.5365834370376381E-3</v>
      </c>
      <c r="Q754" s="18">
        <f t="shared" si="887"/>
        <v>9.5193194166837032E-3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2.1548081572783512E-2</v>
      </c>
      <c r="L755" s="18">
        <f t="shared" ref="L755:O755" si="897">IFERROR(L$737/L$735,0)*L743</f>
        <v>4.0821314809220709E-2</v>
      </c>
      <c r="M755" s="18">
        <f t="shared" si="897"/>
        <v>4.8406689948048065E-3</v>
      </c>
      <c r="N755" s="18">
        <f t="shared" si="897"/>
        <v>3.4979138887472872E-3</v>
      </c>
      <c r="O755" s="18">
        <f t="shared" si="897"/>
        <v>4.7644397587930654E-3</v>
      </c>
      <c r="P755" s="18">
        <f t="shared" si="887"/>
        <v>2.9931433675729757E-3</v>
      </c>
      <c r="Q755" s="18">
        <f t="shared" si="887"/>
        <v>1.5677977995356734E-2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3.5590854026597406E-3</v>
      </c>
      <c r="L756" s="18">
        <f t="shared" ref="L756:O756" si="899">IFERROR(L$737/L$735,0)*L744</f>
        <v>7.3186256770744699E-3</v>
      </c>
      <c r="M756" s="18">
        <f t="shared" si="899"/>
        <v>0</v>
      </c>
      <c r="N756" s="18">
        <f t="shared" si="899"/>
        <v>9.5800432614521723E-7</v>
      </c>
      <c r="O756" s="18">
        <f t="shared" si="899"/>
        <v>1.3224258626783512E-6</v>
      </c>
      <c r="P756" s="18">
        <f t="shared" si="887"/>
        <v>5.7334733477770145E-7</v>
      </c>
      <c r="Q756" s="18">
        <f t="shared" si="887"/>
        <v>6.481920363283003E-6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9.3504320792011116E-10</v>
      </c>
      <c r="L757" s="18">
        <f t="shared" ref="L757:O757" si="901">IFERROR(L$738/L$735,0)*L739</f>
        <v>6.1456830028430295E-3</v>
      </c>
      <c r="M757" s="18">
        <f t="shared" si="901"/>
        <v>4.5503727155856419E-2</v>
      </c>
      <c r="N757" s="18">
        <f t="shared" si="901"/>
        <v>0.13909428144235922</v>
      </c>
      <c r="O757" s="18">
        <f t="shared" si="901"/>
        <v>0.1396739458721091</v>
      </c>
      <c r="P757" s="18">
        <f t="shared" ref="P757:Q762" si="902">IFERROR(P$738/P$735,0)*P739</f>
        <v>0.18002916472884231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9.3504320792011116E-10</v>
      </c>
      <c r="L758" s="18">
        <f t="shared" ref="L758:O758" si="904">IFERROR(L$738/L$735,0)*L740</f>
        <v>6.1456830028430295E-3</v>
      </c>
      <c r="M758" s="18">
        <f t="shared" si="904"/>
        <v>4.5503727155856419E-2</v>
      </c>
      <c r="N758" s="18">
        <f t="shared" si="904"/>
        <v>0.13909428144235922</v>
      </c>
      <c r="O758" s="18">
        <f t="shared" si="904"/>
        <v>0.1396739458721091</v>
      </c>
      <c r="P758" s="18">
        <f t="shared" si="902"/>
        <v>0.18002916472884231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1.8778964653651033E-7</v>
      </c>
      <c r="L759" s="18">
        <f t="shared" ref="L759:O759" si="908">IFERROR(L$738/L$735,0)*L741</f>
        <v>7.3069050195241746E-3</v>
      </c>
      <c r="M759" s="18">
        <f t="shared" si="908"/>
        <v>2.5037332123304095E-3</v>
      </c>
      <c r="N759" s="18">
        <f t="shared" si="908"/>
        <v>1.229990418479464E-2</v>
      </c>
      <c r="O759" s="18">
        <f t="shared" si="908"/>
        <v>1.1734442253783237E-2</v>
      </c>
      <c r="P759" s="18">
        <f t="shared" si="902"/>
        <v>7.9796996226410375E-3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5.3242516494433752E-8</v>
      </c>
      <c r="L760" s="18">
        <f t="shared" ref="L760:O760" si="910">IFERROR(L$738/L$735,0)*L742</f>
        <v>2.3414704403800189E-3</v>
      </c>
      <c r="M760" s="18">
        <f t="shared" si="910"/>
        <v>1.4091884080646724E-3</v>
      </c>
      <c r="N760" s="18">
        <f t="shared" si="910"/>
        <v>9.1373389717825625E-3</v>
      </c>
      <c r="O760" s="18">
        <f t="shared" si="910"/>
        <v>6.7499615820515958E-3</v>
      </c>
      <c r="P760" s="18">
        <f t="shared" si="902"/>
        <v>3.6600497873893012E-3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1.1547430008197463E-7</v>
      </c>
      <c r="L761" s="18">
        <f t="shared" ref="L761:O761" si="912">IFERROR(L$738/L$735,0)*L743</f>
        <v>4.2105487890567441E-3</v>
      </c>
      <c r="M761" s="18">
        <f t="shared" si="912"/>
        <v>1.0945448042657374E-3</v>
      </c>
      <c r="N761" s="18">
        <f t="shared" si="912"/>
        <v>3.1616992907238742E-3</v>
      </c>
      <c r="O761" s="18">
        <f t="shared" si="912"/>
        <v>4.9830975548456283E-3</v>
      </c>
      <c r="P761" s="18">
        <f t="shared" si="902"/>
        <v>4.3188225493205473E-3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1.9072829960101962E-8</v>
      </c>
      <c r="L762" s="18">
        <f t="shared" ref="L762:O762" si="914">IFERROR(L$738/L$735,0)*L744</f>
        <v>7.5488579008741092E-4</v>
      </c>
      <c r="M762" s="18">
        <f t="shared" si="914"/>
        <v>0</v>
      </c>
      <c r="N762" s="18">
        <f t="shared" si="914"/>
        <v>8.6592228820375219E-7</v>
      </c>
      <c r="O762" s="18">
        <f t="shared" si="914"/>
        <v>1.3831168860127313E-6</v>
      </c>
      <c r="P762" s="18">
        <f t="shared" si="902"/>
        <v>8.2728593119099958E-7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142.21736912101505</v>
      </c>
      <c r="G763" s="17">
        <f t="shared" si="917"/>
        <v>141.20238927033347</v>
      </c>
      <c r="H763" s="17">
        <f t="shared" si="917"/>
        <v>142.32717067234117</v>
      </c>
      <c r="I763" s="17">
        <f t="shared" si="917"/>
        <v>144.14471814670003</v>
      </c>
      <c r="J763" s="17">
        <f t="shared" si="917"/>
        <v>144.45650281787778</v>
      </c>
      <c r="K763" s="17">
        <f t="shared" si="917"/>
        <v>145.06466725491157</v>
      </c>
      <c r="L763" s="17">
        <f t="shared" ref="L763:O763" si="918">L764+L768+L778+L789+L791+L803+L805+L807+L811+L813+L815</f>
        <v>143.45002384342436</v>
      </c>
      <c r="M763" s="17">
        <f t="shared" si="918"/>
        <v>144.69746736904838</v>
      </c>
      <c r="N763" s="17">
        <f t="shared" si="918"/>
        <v>145.39461592024321</v>
      </c>
      <c r="O763" s="17">
        <f t="shared" si="918"/>
        <v>150.23045283256923</v>
      </c>
      <c r="P763" s="17">
        <f>P764+P768+P778+P789+P791+P803+P805+P807+P811+P813+P815</f>
        <v>145.2113176569998</v>
      </c>
      <c r="Q763" s="17">
        <f>Q764+Q768+Q778+Q789+Q791+Q803+Q805+Q807+Q811+Q813+Q815</f>
        <v>145.22111898638806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60.070006852452423</v>
      </c>
      <c r="G764" s="18">
        <f>[1]Industry!C$11</f>
        <v>62.576415874393135</v>
      </c>
      <c r="H764" s="18">
        <f>[1]Industry!D$11</f>
        <v>64.910080857168296</v>
      </c>
      <c r="I764" s="18">
        <f>[1]Industry!E$11</f>
        <v>75.879623107225612</v>
      </c>
      <c r="J764" s="18">
        <f>[1]Industry!F$11</f>
        <v>77.377526399888509</v>
      </c>
      <c r="K764" s="18">
        <f>[1]Industry!G$11</f>
        <v>78.538474222184277</v>
      </c>
      <c r="L764" s="18">
        <f>[1]Industry!H$11</f>
        <v>79.855057274311903</v>
      </c>
      <c r="M764" s="18">
        <f>[1]Industry!I$11</f>
        <v>86.081149379376058</v>
      </c>
      <c r="N764" s="18">
        <f>[1]Industry!J$11</f>
        <v>86.776362225770725</v>
      </c>
      <c r="O764" s="18">
        <f>[1]Industry!K$11</f>
        <v>88.341134781283017</v>
      </c>
      <c r="P764" s="18">
        <f>[1]Industry!L$11</f>
        <v>86.86868969469657</v>
      </c>
      <c r="Q764" s="18">
        <f>[1]Industry!M$11</f>
        <v>86.988998606664268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11.646938744614722</v>
      </c>
      <c r="G765" s="1">
        <f t="shared" si="920"/>
        <v>12.258977830197779</v>
      </c>
      <c r="H765" s="1">
        <f t="shared" si="920"/>
        <v>12.249243372788541</v>
      </c>
      <c r="I765" s="1">
        <f t="shared" si="920"/>
        <v>21.024248433574243</v>
      </c>
      <c r="J765" s="1">
        <f t="shared" si="920"/>
        <v>20.996480796892662</v>
      </c>
      <c r="K765" s="1">
        <f>K764-K766-K767</f>
        <v>20.968785929371634</v>
      </c>
      <c r="L765" s="1">
        <f t="shared" ref="L765:O765" si="921">L764-L766-L767</f>
        <v>20.941164530680041</v>
      </c>
      <c r="M765" s="1">
        <f t="shared" si="921"/>
        <v>24.327359168953819</v>
      </c>
      <c r="N765" s="1">
        <f t="shared" si="921"/>
        <v>24.32735936751962</v>
      </c>
      <c r="O765" s="1">
        <f t="shared" si="921"/>
        <v>24.32736161579021</v>
      </c>
      <c r="P765" s="1">
        <f>P764-P766-P767</f>
        <v>24.327360724250561</v>
      </c>
      <c r="Q765" s="1">
        <f>Q764-Q766-Q767</f>
        <v>24.327363369770886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0.35967045566669176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0.45106232544629882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1.1447066630732212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1.8691860145084642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2.5498172451748262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3.2191661484709733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3.8708793512102302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3.8321331736245638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3.832133143093333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3.8321343233476486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3.8321342425975367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3.8321356052550604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49.866375718749055</v>
      </c>
      <c r="H767" s="1">
        <f>[1]Industry!D$11-[1]Industry!D$33</f>
        <v>51.516130821306533</v>
      </c>
      <c r="I767" s="1">
        <f>[1]Industry!E$11-[1]Industry!E$33</f>
        <v>52.986188659142911</v>
      </c>
      <c r="J767" s="1">
        <f>[1]Industry!F$11-[1]Industry!F$33</f>
        <v>53.831228357821026</v>
      </c>
      <c r="K767" s="1">
        <f>[1]Industry!G$11-[1]Industry!G$33</f>
        <v>54.350522144341667</v>
      </c>
      <c r="L767" s="1">
        <f>[1]Industry!H$11-[1]Industry!H$33</f>
        <v>55.043013392421628</v>
      </c>
      <c r="M767" s="1">
        <f>[1]Industry!I$11-[1]Industry!I$33</f>
        <v>57.921657036797669</v>
      </c>
      <c r="N767" s="1">
        <f>[1]Industry!J$11-[1]Industry!J$33</f>
        <v>58.616869715157776</v>
      </c>
      <c r="O767" s="1">
        <f>[1]Industry!K$11-[1]Industry!K$33</f>
        <v>60.181638842145162</v>
      </c>
      <c r="P767" s="1">
        <f>[1]Industry!L$11-[1]Industry!L$33</f>
        <v>58.709194727848477</v>
      </c>
      <c r="Q767" s="1">
        <f>[1]Industry!M$11-[1]Industry!M$33</f>
        <v>58.829499631638321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11.627805079468393</v>
      </c>
      <c r="G768" s="1">
        <f t="shared" ref="G768:K768" si="922">SUM(G771,G776)</f>
        <v>10.822994097579958</v>
      </c>
      <c r="H768" s="1">
        <f t="shared" si="922"/>
        <v>8.0020890362001911</v>
      </c>
      <c r="I768" s="1">
        <f t="shared" si="922"/>
        <v>6.5187784110644174</v>
      </c>
      <c r="J768" s="1">
        <f t="shared" si="922"/>
        <v>4.9305448132057448</v>
      </c>
      <c r="K768" s="1">
        <f t="shared" si="922"/>
        <v>3.3791845101475229</v>
      </c>
      <c r="L768" s="1">
        <f t="shared" ref="L768:O768" si="923">SUM(L771,L776)</f>
        <v>1.8180117577659798</v>
      </c>
      <c r="M768" s="1">
        <f t="shared" si="923"/>
        <v>0.26223178351388282</v>
      </c>
      <c r="N768" s="1">
        <f t="shared" si="923"/>
        <v>0.26222968621761589</v>
      </c>
      <c r="O768" s="1">
        <f t="shared" si="923"/>
        <v>0.26222993202095157</v>
      </c>
      <c r="P768" s="1">
        <f>SUM(P771,P776)</f>
        <v>0.25344778773683063</v>
      </c>
      <c r="Q768" s="1">
        <f>SUM(Q771,Q776)</f>
        <v>0.25268923480986227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8.8978039475025152</v>
      </c>
      <c r="G769" s="1">
        <f t="shared" ref="G769:K769" si="924">SUM(G773,G777)</f>
        <v>8.1047533384769821</v>
      </c>
      <c r="H769" s="1">
        <f t="shared" si="924"/>
        <v>8.0014002711389356</v>
      </c>
      <c r="I769" s="1">
        <f t="shared" si="924"/>
        <v>6.5185675528683058</v>
      </c>
      <c r="J769" s="1">
        <f t="shared" si="924"/>
        <v>4.9304027358787144</v>
      </c>
      <c r="K769" s="1">
        <f t="shared" si="924"/>
        <v>3.3788274672203054</v>
      </c>
      <c r="L769" s="1">
        <f t="shared" ref="L769:O769" si="925">SUM(L773,L777)</f>
        <v>1.817842671807828</v>
      </c>
      <c r="M769" s="1">
        <f t="shared" si="925"/>
        <v>0.26223178351388282</v>
      </c>
      <c r="N769" s="1">
        <f t="shared" si="925"/>
        <v>0.26222968621761589</v>
      </c>
      <c r="O769" s="1">
        <f t="shared" si="925"/>
        <v>0.26222993202095157</v>
      </c>
      <c r="P769" s="1">
        <f>SUM(P773,P777)</f>
        <v>0.25344778773683063</v>
      </c>
      <c r="Q769" s="1">
        <f>SUM(Q773,Q777)</f>
        <v>0.25268923480986227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2.7300011319658783</v>
      </c>
      <c r="G770" s="1">
        <f t="shared" ref="G770:K770" si="926">G775</f>
        <v>2.7182407591029762</v>
      </c>
      <c r="H770" s="1">
        <f t="shared" si="926"/>
        <v>6.8876506125606016E-4</v>
      </c>
      <c r="I770" s="1">
        <f t="shared" si="926"/>
        <v>2.1085819611155136E-4</v>
      </c>
      <c r="J770" s="1">
        <f t="shared" si="926"/>
        <v>1.4207732703022522E-4</v>
      </c>
      <c r="K770" s="1">
        <f t="shared" si="926"/>
        <v>3.5704292721691383E-4</v>
      </c>
      <c r="L770" s="1">
        <f t="shared" ref="L770:O770" si="927">L775</f>
        <v>1.6908595815173666E-4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11.627805079468393</v>
      </c>
      <c r="G771" s="1">
        <f t="shared" ref="G771:K771" si="928">SUM(G772,G774)</f>
        <v>10.822994097579958</v>
      </c>
      <c r="H771" s="1">
        <f t="shared" si="928"/>
        <v>8.0020890362001911</v>
      </c>
      <c r="I771" s="1">
        <f t="shared" si="928"/>
        <v>6.5187278548384029</v>
      </c>
      <c r="J771" s="1">
        <f t="shared" si="928"/>
        <v>4.6988775150127111</v>
      </c>
      <c r="K771" s="1">
        <f t="shared" si="928"/>
        <v>3.1169506823602529</v>
      </c>
      <c r="L771" s="1">
        <f t="shared" ref="L771:O771" si="929">SUM(L772,L774)</f>
        <v>1.5557780159652617</v>
      </c>
      <c r="M771" s="1">
        <f t="shared" si="929"/>
        <v>0</v>
      </c>
      <c r="N771" s="1">
        <f t="shared" si="929"/>
        <v>6.6444613436859531E-4</v>
      </c>
      <c r="O771" s="1">
        <f t="shared" si="929"/>
        <v>8.3980407448455219E-4</v>
      </c>
      <c r="P771" s="1">
        <f>SUM(P772,P774)</f>
        <v>7.0297436367555747E-6</v>
      </c>
      <c r="Q771" s="1">
        <f>SUM(Q772,Q774)</f>
        <v>6.1554124938130753E-6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8.8978039475025152</v>
      </c>
      <c r="G772" s="1">
        <f>[1]Industry!C$34</f>
        <v>8.1047533384769821</v>
      </c>
      <c r="H772" s="1">
        <f>[1]Industry!D$34</f>
        <v>8.0014002711389356</v>
      </c>
      <c r="I772" s="1">
        <f>[1]Industry!E$34</f>
        <v>6.5185169966422913</v>
      </c>
      <c r="J772" s="1">
        <f>[1]Industry!F$34</f>
        <v>4.6987354376856807</v>
      </c>
      <c r="K772" s="1">
        <f>[1]Industry!G$34</f>
        <v>3.1165936394330358</v>
      </c>
      <c r="L772" s="1">
        <f>[1]Industry!H$34</f>
        <v>1.5556089300071099</v>
      </c>
      <c r="M772" s="1">
        <f>[1]Industry!I$34</f>
        <v>0</v>
      </c>
      <c r="N772" s="1">
        <f>[1]Industry!J$34</f>
        <v>6.6444613436859531E-4</v>
      </c>
      <c r="O772" s="1">
        <f>[1]Industry!K$34</f>
        <v>8.3980407448455219E-4</v>
      </c>
      <c r="P772" s="1">
        <f>[1]Industry!L$34</f>
        <v>7.0297436367555747E-6</v>
      </c>
      <c r="Q772" s="1">
        <f>[1]Industry!M$34</f>
        <v>6.1554124938130753E-6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8.8978039475025152</v>
      </c>
      <c r="G773" s="1">
        <f t="shared" ref="G773:K773" si="930">G772</f>
        <v>8.1047533384769821</v>
      </c>
      <c r="H773" s="1">
        <f t="shared" si="930"/>
        <v>8.0014002711389356</v>
      </c>
      <c r="I773" s="1">
        <f t="shared" si="930"/>
        <v>6.5185169966422913</v>
      </c>
      <c r="J773" s="1">
        <f t="shared" si="930"/>
        <v>4.6987354376856807</v>
      </c>
      <c r="K773" s="1">
        <f t="shared" si="930"/>
        <v>3.1165936394330358</v>
      </c>
      <c r="L773" s="1">
        <f t="shared" ref="L773:O773" si="931">L772</f>
        <v>1.5556089300071099</v>
      </c>
      <c r="M773" s="1">
        <f t="shared" si="931"/>
        <v>0</v>
      </c>
      <c r="N773" s="1">
        <f t="shared" si="931"/>
        <v>6.6444613436859531E-4</v>
      </c>
      <c r="O773" s="1">
        <f t="shared" si="931"/>
        <v>8.3980407448455219E-4</v>
      </c>
      <c r="P773" s="1">
        <f>P772</f>
        <v>7.0297436367555747E-6</v>
      </c>
      <c r="Q773" s="1">
        <f>Q772</f>
        <v>6.1554124938130753E-6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2.7300011319658783</v>
      </c>
      <c r="G774" s="1">
        <f>[1]Industry!C$35</f>
        <v>2.7182407591029762</v>
      </c>
      <c r="H774" s="1">
        <f>[1]Industry!D$35</f>
        <v>6.8876506125606016E-4</v>
      </c>
      <c r="I774" s="1">
        <f>[1]Industry!E$35</f>
        <v>2.1085819611155136E-4</v>
      </c>
      <c r="J774" s="1">
        <f>[1]Industry!F$35</f>
        <v>1.4207732703022522E-4</v>
      </c>
      <c r="K774" s="1">
        <f>[1]Industry!G$35</f>
        <v>3.5704292721691383E-4</v>
      </c>
      <c r="L774" s="1">
        <f>[1]Industry!H$35</f>
        <v>1.6908595815173666E-4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2.7300011319658783</v>
      </c>
      <c r="G775" s="1">
        <f t="shared" ref="G775:K775" si="932">G774</f>
        <v>2.7182407591029762</v>
      </c>
      <c r="H775" s="1">
        <f t="shared" si="932"/>
        <v>6.8876506125606016E-4</v>
      </c>
      <c r="I775" s="1">
        <f t="shared" si="932"/>
        <v>2.1085819611155136E-4</v>
      </c>
      <c r="J775" s="1">
        <f t="shared" si="932"/>
        <v>1.4207732703022522E-4</v>
      </c>
      <c r="K775" s="1">
        <f t="shared" si="932"/>
        <v>3.5704292721691383E-4</v>
      </c>
      <c r="L775" s="1">
        <f t="shared" ref="L775:O775" si="933">L774</f>
        <v>1.6908595815173666E-4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0</v>
      </c>
      <c r="I776" s="1">
        <f>[1]Industry!E$36</f>
        <v>5.0556226014231678E-5</v>
      </c>
      <c r="J776" s="1">
        <f>[1]Industry!F$36</f>
        <v>0.23166729819303344</v>
      </c>
      <c r="K776" s="1">
        <f>[1]Industry!G$36</f>
        <v>0.26223382778726978</v>
      </c>
      <c r="L776" s="1">
        <f>[1]Industry!H$36</f>
        <v>0.26223374180071812</v>
      </c>
      <c r="M776" s="1">
        <f>[1]Industry!I$36</f>
        <v>0.26223178351388282</v>
      </c>
      <c r="N776" s="1">
        <f>[1]Industry!J$36</f>
        <v>0.26156524008324727</v>
      </c>
      <c r="O776" s="1">
        <f>[1]Industry!K$36</f>
        <v>0.26139012794646704</v>
      </c>
      <c r="P776" s="1">
        <f>[1]Industry!L$36</f>
        <v>0.25344075799319388</v>
      </c>
      <c r="Q776" s="1">
        <f>[1]Industry!M$36</f>
        <v>0.25268307939736845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0</v>
      </c>
      <c r="I777" s="1">
        <f t="shared" si="934"/>
        <v>5.0556226014231678E-5</v>
      </c>
      <c r="J777" s="1">
        <f t="shared" si="934"/>
        <v>0.23166729819303344</v>
      </c>
      <c r="K777" s="1">
        <f t="shared" si="934"/>
        <v>0.26223382778726978</v>
      </c>
      <c r="L777" s="1">
        <f t="shared" ref="L777:O777" si="935">L776</f>
        <v>0.26223374180071812</v>
      </c>
      <c r="M777" s="1">
        <f t="shared" si="935"/>
        <v>0.26223178351388282</v>
      </c>
      <c r="N777" s="1">
        <f t="shared" si="935"/>
        <v>0.26156524008324727</v>
      </c>
      <c r="O777" s="1">
        <f t="shared" si="935"/>
        <v>0.26139012794646704</v>
      </c>
      <c r="P777" s="1">
        <f>P776</f>
        <v>0.25344075799319388</v>
      </c>
      <c r="Q777" s="1">
        <f>Q776</f>
        <v>0.25268307939736845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35.989087089678179</v>
      </c>
      <c r="G778" s="1">
        <f>SUM([1]Industry!C$37:C$39)</f>
        <v>30.236956933007455</v>
      </c>
      <c r="H778" s="1">
        <f>SUM([1]Industry!D$37:D$39)</f>
        <v>37.151323340605366</v>
      </c>
      <c r="I778" s="1">
        <f>SUM([1]Industry!E$37:E$39)</f>
        <v>25.109573210012638</v>
      </c>
      <c r="J778" s="1">
        <f>SUM([1]Industry!F$37:F$39)</f>
        <v>12.457852006199159</v>
      </c>
      <c r="K778" s="1">
        <f>SUM([1]Industry!G$37:G$39)</f>
        <v>9.9006261666954511</v>
      </c>
      <c r="L778" s="1">
        <f>SUM([1]Industry!H$37:H$39)</f>
        <v>4.9518067873451255</v>
      </c>
      <c r="M778" s="1">
        <f>SUM([1]Industry!I$37:I$39)</f>
        <v>3.6677586461625671</v>
      </c>
      <c r="N778" s="1">
        <f>SUM([1]Industry!J$37:J$39)</f>
        <v>1.7447829900660792</v>
      </c>
      <c r="O778" s="1">
        <f>SUM([1]Industry!K$37:K$39)</f>
        <v>1.7310750176592777</v>
      </c>
      <c r="P778" s="1">
        <f>SUM([1]Industry!L$37:L$39)</f>
        <v>1.6561375523144486</v>
      </c>
      <c r="Q778" s="1">
        <f>SUM([1]Industry!M$37:M$39)</f>
        <v>1.6349904235241524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35.551735185808461</v>
      </c>
      <c r="G779" s="1">
        <f>SUM([1]Industry!C$37:C$38)-G780</f>
        <v>29.675382728428218</v>
      </c>
      <c r="H779" s="1">
        <f>SUM([1]Industry!D$37:D$38)-H780</f>
        <v>36.590170878896167</v>
      </c>
      <c r="I779" s="1">
        <f>SUM([1]Industry!E$37:E$38)-I780</f>
        <v>24.229742391728944</v>
      </c>
      <c r="J779" s="1">
        <f>SUM([1]Industry!F$37:F$38)-J780</f>
        <v>11.578019104065104</v>
      </c>
      <c r="K779" s="1">
        <f>SUM([1]Industry!G$37:G$38)-K780</f>
        <v>9.02079347819015</v>
      </c>
      <c r="L779" s="1">
        <f>SUM([1]Industry!H$37:H$38)-L780</f>
        <v>4.0719746976367848</v>
      </c>
      <c r="M779" s="1">
        <f>SUM([1]Industry!I$37:I$38)-M780</f>
        <v>2.7879268497412548</v>
      </c>
      <c r="N779" s="1">
        <f>SUM([1]Industry!J$37:J$38)-N780</f>
        <v>0.87058800896904365</v>
      </c>
      <c r="O779" s="1">
        <f>SUM([1]Industry!K$37:K$38)-O780</f>
        <v>0.85687903352789352</v>
      </c>
      <c r="P779" s="1">
        <f>SUM([1]Industry!L$37:L$38)-P780</f>
        <v>0.78194142111353493</v>
      </c>
      <c r="Q779" s="1">
        <f>SUM([1]Industry!M$37:M$38)-Q780</f>
        <v>0.76079087449848681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6.2602194087041341E-4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9.5089515205445865E-3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9.0848989173156515E-3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5.6395819601283937E-3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5.638654566000891E-3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5.6381271384335846E-3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5.6374248218368133E-3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5.6365654376844421E-3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0.43735190386971823</v>
      </c>
      <c r="G781" s="1">
        <f t="shared" si="940"/>
        <v>0.56157420457923735</v>
      </c>
      <c r="H781" s="1">
        <f t="shared" si="940"/>
        <v>0.56115246170919875</v>
      </c>
      <c r="I781" s="1">
        <f t="shared" si="940"/>
        <v>0.87983081828369336</v>
      </c>
      <c r="J781" s="1">
        <f t="shared" si="940"/>
        <v>0.87983290213405496</v>
      </c>
      <c r="K781" s="1">
        <f t="shared" si="940"/>
        <v>0.87983268850530116</v>
      </c>
      <c r="L781" s="1">
        <f t="shared" ref="L781:O781" si="941">L778-L779</f>
        <v>0.8798320897083407</v>
      </c>
      <c r="M781" s="1">
        <f t="shared" si="941"/>
        <v>0.87983179642131226</v>
      </c>
      <c r="N781" s="1">
        <f t="shared" si="941"/>
        <v>0.87419498109703553</v>
      </c>
      <c r="O781" s="1">
        <f t="shared" si="941"/>
        <v>0.87419598413138422</v>
      </c>
      <c r="P781" s="1">
        <f>P778-P779</f>
        <v>0.87419613120091366</v>
      </c>
      <c r="Q781" s="1">
        <f>Q778-Q779</f>
        <v>0.87419954902566555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35.242383053763753</v>
      </c>
      <c r="G782" s="1">
        <f>[1]Industry!C$37</f>
        <v>29.684851543672028</v>
      </c>
      <c r="H782" s="1">
        <f>[1]Industry!D$37</f>
        <v>34.006861872904153</v>
      </c>
      <c r="I782" s="1">
        <f>[1]Industry!E$37</f>
        <v>21.627506772983338</v>
      </c>
      <c r="J782" s="1">
        <f>[1]Industry!F$37</f>
        <v>9.1335759857257148</v>
      </c>
      <c r="K782" s="1">
        <f>[1]Industry!G$37</f>
        <v>6.6259142733855123</v>
      </c>
      <c r="L782" s="1">
        <f>[1]Industry!H$37</f>
        <v>1.9854068302197112</v>
      </c>
      <c r="M782" s="1">
        <f>[1]Industry!I$37</f>
        <v>0.34723217182998906</v>
      </c>
      <c r="N782" s="1">
        <f>[1]Industry!J$37</f>
        <v>3.5516507906230899E-2</v>
      </c>
      <c r="O782" s="1">
        <f>[1]Industry!K$37</f>
        <v>5.6350057111492005E-3</v>
      </c>
      <c r="P782" s="1">
        <f>[1]Industry!L$37</f>
        <v>8.0079516464555307E-3</v>
      </c>
      <c r="Q782" s="1">
        <f>[1]Industry!M$37</f>
        <v>1.7015999387270557E-5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35.241762490057418</v>
      </c>
      <c r="G783" s="1">
        <f>[1]Industry!C$37*G779/SUM(G779:G780)</f>
        <v>29.675342605008325</v>
      </c>
      <c r="H783" s="1">
        <f>[1]Industry!D$37*H779/SUM(H779:H780)</f>
        <v>33.99842047440999</v>
      </c>
      <c r="I783" s="1">
        <f>[1]Industry!E$37*I779/SUM(I779:I780)</f>
        <v>21.622474044505118</v>
      </c>
      <c r="J783" s="1">
        <f>[1]Industry!F$37*J779/SUM(J779:J780)</f>
        <v>9.1291299738520078</v>
      </c>
      <c r="K783" s="1">
        <f>[1]Industry!G$37*K779/SUM(K779:K780)</f>
        <v>6.6217755673369716</v>
      </c>
      <c r="L783" s="1">
        <f>[1]Industry!H$37*L779/SUM(L779:L780)</f>
        <v>1.9826619438965423</v>
      </c>
      <c r="M783" s="1">
        <f>[1]Industry!I$37*M779/SUM(M779:M780)</f>
        <v>0.34653156240478161</v>
      </c>
      <c r="N783" s="1">
        <f>[1]Industry!J$37*N779/SUM(N779:N780)</f>
        <v>3.5516507906230899E-2</v>
      </c>
      <c r="O783" s="1">
        <f>[1]Industry!K$37*O779/SUM(O779:O780)</f>
        <v>5.6350057111492005E-3</v>
      </c>
      <c r="P783" s="1">
        <f>[1]Industry!L$37*P779/SUM(P779:P780)</f>
        <v>8.0079516464555307E-3</v>
      </c>
      <c r="Q783" s="1">
        <f>[1]Industry!M$37*Q779/SUM(Q779:Q780)</f>
        <v>1.7015999387270557E-5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6.2056370633456481E-4</v>
      </c>
      <c r="G784" s="1">
        <f t="shared" ref="G784:K784" si="946">G782-G783</f>
        <v>9.5089386637035034E-3</v>
      </c>
      <c r="H784" s="1">
        <f t="shared" si="946"/>
        <v>8.4413984941633657E-3</v>
      </c>
      <c r="I784" s="1">
        <f t="shared" si="946"/>
        <v>5.0327284782198944E-3</v>
      </c>
      <c r="J784" s="1">
        <f t="shared" si="946"/>
        <v>4.4460118737070786E-3</v>
      </c>
      <c r="K784" s="1">
        <f t="shared" si="946"/>
        <v>4.138706048540719E-3</v>
      </c>
      <c r="L784" s="1">
        <f t="shared" ref="L784:O784" si="947">L782-L783</f>
        <v>2.744886323168938E-3</v>
      </c>
      <c r="M784" s="1">
        <f t="shared" si="947"/>
        <v>7.0060942520744351E-4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0.74670403591442736</v>
      </c>
      <c r="G785" s="1">
        <f t="shared" ref="G785:K785" si="948">SUM(G786:G788)</f>
        <v>0.55210538933542541</v>
      </c>
      <c r="H785" s="1">
        <f t="shared" si="948"/>
        <v>3.1444614677012153</v>
      </c>
      <c r="I785" s="1">
        <f t="shared" si="948"/>
        <v>3.4820664370293013</v>
      </c>
      <c r="J785" s="1">
        <f t="shared" si="948"/>
        <v>3.3242760204734441</v>
      </c>
      <c r="K785" s="1">
        <f t="shared" si="948"/>
        <v>3.2747118933099384</v>
      </c>
      <c r="L785" s="1">
        <f t="shared" ref="L785:O785" si="949">SUM(L786:L788)</f>
        <v>2.9663999571254136</v>
      </c>
      <c r="M785" s="1">
        <f t="shared" si="949"/>
        <v>3.3205264743325782</v>
      </c>
      <c r="N785" s="1">
        <f t="shared" si="949"/>
        <v>1.7092664821598484</v>
      </c>
      <c r="O785" s="1">
        <f t="shared" si="949"/>
        <v>1.7254400119481286</v>
      </c>
      <c r="P785" s="1">
        <f>SUM(P786:P788)</f>
        <v>1.6481296006679931</v>
      </c>
      <c r="Q785" s="1">
        <f>SUM(Q786:Q788)</f>
        <v>1.6349734075247651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0.30997269575104619</v>
      </c>
      <c r="G786" s="1">
        <f>[1]Industry!C$38*G779/SUM(G779:G780)</f>
        <v>4.0123419893977981E-5</v>
      </c>
      <c r="H786" s="1">
        <f>[1]Industry!D$38*H779/SUM(H779:H780)</f>
        <v>2.5917504044861817</v>
      </c>
      <c r="I786" s="1">
        <f>[1]Industry!E$38*I779/SUM(I779:I780)</f>
        <v>2.6072683472238243</v>
      </c>
      <c r="J786" s="1">
        <f>[1]Industry!F$38*J779/SUM(J779:J780)</f>
        <v>2.4488891302130962</v>
      </c>
      <c r="K786" s="1">
        <f>[1]Industry!G$38*K779/SUM(K779:K780)</f>
        <v>2.3990179108531784</v>
      </c>
      <c r="L786" s="1">
        <f>[1]Industry!H$38*L779/SUM(L779:L780)</f>
        <v>2.0893127537402423</v>
      </c>
      <c r="M786" s="1">
        <f>[1]Industry!I$38*M779/SUM(M779:M780)</f>
        <v>2.4413952873364733</v>
      </c>
      <c r="N786" s="1">
        <f>[1]Industry!J$38*N779/SUM(N779:N780)</f>
        <v>0.8350715010628128</v>
      </c>
      <c r="O786" s="1">
        <f>[1]Industry!K$38*O779/SUM(O779:O780)</f>
        <v>0.85124402781674435</v>
      </c>
      <c r="P786" s="1">
        <f>[1]Industry!L$38*P779/SUM(P779:P780)</f>
        <v>0.77393346946707942</v>
      </c>
      <c r="Q786" s="1">
        <f>[1]Industry!M$38*Q779/SUM(Q779:Q780)</f>
        <v>0.76077385849909951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5.4582345304643454E-6</v>
      </c>
      <c r="G787" s="1">
        <f>[1]Industry!C$38-G786</f>
        <v>1.285684023359776E-8</v>
      </c>
      <c r="H787" s="1">
        <f>[1]Industry!D$38-H786</f>
        <v>6.4350042314886835E-4</v>
      </c>
      <c r="I787" s="1">
        <f>[1]Industry!E$38-I786</f>
        <v>6.0685348191080735E-4</v>
      </c>
      <c r="J787" s="1">
        <f>[1]Industry!F$38-J786</f>
        <v>1.1926426922941324E-3</v>
      </c>
      <c r="K787" s="1">
        <f>[1]Industry!G$38-K786</f>
        <v>1.4994210898930938E-3</v>
      </c>
      <c r="L787" s="1">
        <f>[1]Industry!H$38-L786</f>
        <v>2.8925384986675517E-3</v>
      </c>
      <c r="M787" s="1">
        <f>[1]Industry!I$38-M786</f>
        <v>4.9359560124773161E-3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0.4367258819288507</v>
      </c>
      <c r="G788" s="1">
        <f>[1]Industry!C$39</f>
        <v>0.55206525305869125</v>
      </c>
      <c r="H788" s="1">
        <f>[1]Industry!D$39</f>
        <v>0.55206756279188496</v>
      </c>
      <c r="I788" s="1">
        <f>[1]Industry!E$39</f>
        <v>0.87419123632356599</v>
      </c>
      <c r="J788" s="1">
        <f>[1]Industry!F$39</f>
        <v>0.87419424756805364</v>
      </c>
      <c r="K788" s="1">
        <f>[1]Industry!G$39</f>
        <v>0.87419456136686691</v>
      </c>
      <c r="L788" s="1">
        <f>[1]Industry!H$39</f>
        <v>0.87419466488650377</v>
      </c>
      <c r="M788" s="1">
        <f>[1]Industry!I$39</f>
        <v>0.87419523098362772</v>
      </c>
      <c r="N788" s="1">
        <f>[1]Industry!J$39</f>
        <v>0.87419498109703553</v>
      </c>
      <c r="O788" s="1">
        <f>[1]Industry!K$39</f>
        <v>0.87419598413138422</v>
      </c>
      <c r="P788" s="1">
        <f>[1]Industry!L$39</f>
        <v>0.87419613120091355</v>
      </c>
      <c r="Q788" s="1">
        <f>[1]Industry!M$39</f>
        <v>0.87419954902566543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3.5600011578364574</v>
      </c>
      <c r="G789" s="1">
        <f>[1]Industry!C$18</f>
        <v>3.4647166936321248</v>
      </c>
      <c r="H789" s="1">
        <f>[1]Industry!D$18</f>
        <v>1.6349160553421971E-3</v>
      </c>
      <c r="I789" s="1">
        <f>[1]Industry!E$18</f>
        <v>1.9219878249251686E-4</v>
      </c>
      <c r="J789" s="1">
        <f>[1]Industry!F$18</f>
        <v>1.022200001593335E-4</v>
      </c>
      <c r="K789" s="1">
        <f>[1]Industry!G$18</f>
        <v>2.9787600544799235E-4</v>
      </c>
      <c r="L789" s="1">
        <f>[1]Industry!H$18</f>
        <v>1.490933723575213E-4</v>
      </c>
      <c r="M789" s="1">
        <f>[1]Industry!I$18</f>
        <v>0</v>
      </c>
      <c r="N789" s="1">
        <f>[1]Industry!J$18</f>
        <v>5.9623185295134408E-5</v>
      </c>
      <c r="O789" s="1">
        <f>[1]Industry!K$18</f>
        <v>7.9520168080743955E-5</v>
      </c>
      <c r="P789" s="1">
        <f>[1]Industry!L$18</f>
        <v>1.7238280544859367E-5</v>
      </c>
      <c r="Q789" s="1">
        <f>[1]Industry!M$18</f>
        <v>9.4896816297300494E-6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3.5600011578364574</v>
      </c>
      <c r="G790" s="1">
        <f t="shared" ref="G790:K790" si="952">G789</f>
        <v>3.4647166936321248</v>
      </c>
      <c r="H790" s="1">
        <f t="shared" si="952"/>
        <v>1.6349160553421971E-3</v>
      </c>
      <c r="I790" s="1">
        <f t="shared" si="952"/>
        <v>1.9219878249251686E-4</v>
      </c>
      <c r="J790" s="1">
        <f t="shared" si="952"/>
        <v>1.022200001593335E-4</v>
      </c>
      <c r="K790" s="1">
        <f t="shared" si="952"/>
        <v>2.9787600544799235E-4</v>
      </c>
      <c r="L790" s="1">
        <f t="shared" ref="L790:O790" si="953">L789</f>
        <v>1.490933723575213E-4</v>
      </c>
      <c r="M790" s="1">
        <f t="shared" si="953"/>
        <v>0</v>
      </c>
      <c r="N790" s="1">
        <f t="shared" si="953"/>
        <v>5.9623185295134408E-5</v>
      </c>
      <c r="O790" s="1">
        <f t="shared" si="953"/>
        <v>7.9520168080743955E-5</v>
      </c>
      <c r="P790" s="1">
        <f>P789</f>
        <v>1.7238280544859367E-5</v>
      </c>
      <c r="Q790" s="1">
        <f>Q789</f>
        <v>9.4896816297300494E-6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12.728644864091651</v>
      </c>
      <c r="G791" s="1">
        <f>[1]Industry!C$19</f>
        <v>13.638426976458653</v>
      </c>
      <c r="H791" s="1">
        <f>[1]Industry!D$19</f>
        <v>13.523052541355156</v>
      </c>
      <c r="I791" s="1">
        <f>[1]Industry!E$19</f>
        <v>14.570510268162378</v>
      </c>
      <c r="J791" s="1">
        <f>[1]Industry!F$19</f>
        <v>14.102141617008128</v>
      </c>
      <c r="K791" s="1">
        <f>[1]Industry!G$19</f>
        <v>15.091465741394286</v>
      </c>
      <c r="L791" s="1">
        <f>[1]Industry!H$19</f>
        <v>20.594595626953129</v>
      </c>
      <c r="M791" s="1">
        <f>[1]Industry!I$19</f>
        <v>22.967630286202287</v>
      </c>
      <c r="N791" s="1">
        <f>[1]Industry!J$19</f>
        <v>22.50250995213057</v>
      </c>
      <c r="O791" s="1">
        <f>[1]Industry!K$19</f>
        <v>21.916371988065663</v>
      </c>
      <c r="P791" s="1">
        <f>[1]Industry!L$19</f>
        <v>21.351066619138322</v>
      </c>
      <c r="Q791" s="1">
        <f>[1]Industry!M$19</f>
        <v>21.323104753762397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4.2904827758970514</v>
      </c>
      <c r="G792" s="1">
        <f t="shared" ref="G792:K792" si="956">SUM(G793:G801)</f>
        <v>5.8709705923207851</v>
      </c>
      <c r="H792" s="1">
        <f t="shared" si="956"/>
        <v>6.0671454770942557</v>
      </c>
      <c r="I792" s="1">
        <f t="shared" si="956"/>
        <v>7.0067580548212955</v>
      </c>
      <c r="J792" s="1">
        <f t="shared" si="956"/>
        <v>6.9415149481764828</v>
      </c>
      <c r="K792" s="1">
        <f t="shared" si="956"/>
        <v>7.8515639641006558</v>
      </c>
      <c r="L792" s="1">
        <f t="shared" ref="L792:O792" si="957">SUM(L793:L801)</f>
        <v>11.709570751503604</v>
      </c>
      <c r="M792" s="1">
        <f t="shared" si="957"/>
        <v>13.075536609498217</v>
      </c>
      <c r="N792" s="1">
        <f t="shared" si="957"/>
        <v>12.544517180765316</v>
      </c>
      <c r="O792" s="1">
        <f t="shared" si="957"/>
        <v>12.505936683772939</v>
      </c>
      <c r="P792" s="1">
        <f>SUM(P793:P801)</f>
        <v>13.307065476581199</v>
      </c>
      <c r="Q792" s="1">
        <f>SUM(Q793:Q801)</f>
        <v>13.307320934904304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0.92932839449884153</v>
      </c>
      <c r="G793" s="1">
        <f t="shared" ref="G793:K793" si="960">G235</f>
        <v>2.0726249328157191</v>
      </c>
      <c r="H793" s="1">
        <f t="shared" si="960"/>
        <v>7.2885590321380964E-2</v>
      </c>
      <c r="I793" s="1">
        <f t="shared" si="960"/>
        <v>1.3139188313447472</v>
      </c>
      <c r="J793" s="1">
        <f t="shared" si="960"/>
        <v>0.84922305794713027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4.5758455642218722E-4</v>
      </c>
      <c r="O793" s="1">
        <f t="shared" si="961"/>
        <v>5.5593949495174211E-4</v>
      </c>
      <c r="P793" s="1">
        <f>P235</f>
        <v>5.0838189091351694E-3</v>
      </c>
      <c r="Q793" s="1">
        <f>Q235</f>
        <v>5.0451123224842919E-3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0.76679571405604374</v>
      </c>
      <c r="G794" s="1">
        <f t="shared" ref="G794:K794" si="962">G241</f>
        <v>8.7905619188521134E-2</v>
      </c>
      <c r="H794" s="1">
        <f t="shared" si="962"/>
        <v>5.558220667986459E-2</v>
      </c>
      <c r="I794" s="1">
        <f t="shared" si="962"/>
        <v>0.45538033400427042</v>
      </c>
      <c r="J794" s="1">
        <f t="shared" si="962"/>
        <v>0.58132822671888063</v>
      </c>
      <c r="K794" s="1">
        <f t="shared" si="962"/>
        <v>0.42614395408071054</v>
      </c>
      <c r="L794" s="1">
        <f t="shared" ref="L794:O794" si="963">L241</f>
        <v>0.44941606672881107</v>
      </c>
      <c r="M794" s="1">
        <f t="shared" si="963"/>
        <v>5.7474228367967638E-2</v>
      </c>
      <c r="N794" s="1">
        <f t="shared" si="963"/>
        <v>0.46900860614279155</v>
      </c>
      <c r="O794" s="1">
        <f t="shared" si="963"/>
        <v>0.44940258694475882</v>
      </c>
      <c r="P794" s="1">
        <f t="shared" ref="P794:Q796" si="964">P241</f>
        <v>0.46899467739265882</v>
      </c>
      <c r="Q794" s="1">
        <f t="shared" si="964"/>
        <v>0.46896346945546047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3.8558270940964679E-4</v>
      </c>
      <c r="L795" s="1">
        <f t="shared" ref="L795:O795" si="966">L242</f>
        <v>7.9934315555575349E-4</v>
      </c>
      <c r="M795" s="1">
        <f t="shared" si="966"/>
        <v>3.3241919292063306E-2</v>
      </c>
      <c r="N795" s="1">
        <f t="shared" si="966"/>
        <v>0.27117993336362217</v>
      </c>
      <c r="O795" s="1">
        <f t="shared" si="966"/>
        <v>0.25985113829683876</v>
      </c>
      <c r="P795" s="1">
        <f t="shared" si="964"/>
        <v>0.27117640876626087</v>
      </c>
      <c r="Q795" s="1">
        <f t="shared" si="964"/>
        <v>0.27115505588124772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0</v>
      </c>
      <c r="J796" s="1">
        <f t="shared" si="967"/>
        <v>1.2099717800372639E-4</v>
      </c>
      <c r="K796" s="1">
        <f t="shared" si="967"/>
        <v>5.4506206388674455E-4</v>
      </c>
      <c r="L796" s="1">
        <f t="shared" ref="L796:O796" si="968">L243</f>
        <v>5.3639342737419585E-4</v>
      </c>
      <c r="M796" s="1">
        <f t="shared" si="968"/>
        <v>1.4914825297192478E-4</v>
      </c>
      <c r="N796" s="1">
        <f t="shared" si="968"/>
        <v>1.1380853614510237E-4</v>
      </c>
      <c r="O796" s="1">
        <f t="shared" si="968"/>
        <v>2.2071015708640266E-4</v>
      </c>
      <c r="P796" s="1">
        <f t="shared" si="964"/>
        <v>1.2020264183543137E-4</v>
      </c>
      <c r="Q796" s="1">
        <f t="shared" si="964"/>
        <v>1.4082594336783824E-4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1.9347892489837963</v>
      </c>
      <c r="G797" s="1">
        <f t="shared" ref="G797:K797" si="969">G274</f>
        <v>1.9668788801073498</v>
      </c>
      <c r="H797" s="1">
        <f t="shared" si="969"/>
        <v>2.5502855844424754</v>
      </c>
      <c r="I797" s="1">
        <f t="shared" si="969"/>
        <v>2.2433293602315834</v>
      </c>
      <c r="J797" s="1">
        <f t="shared" si="969"/>
        <v>1.9426645224487029</v>
      </c>
      <c r="K797" s="1">
        <f t="shared" si="969"/>
        <v>1.5657358432314576</v>
      </c>
      <c r="L797" s="1">
        <f t="shared" ref="L797:O797" si="970">L274</f>
        <v>3.6214832929748475E-4</v>
      </c>
      <c r="M797" s="1">
        <f t="shared" si="970"/>
        <v>1.4781701712829332E-4</v>
      </c>
      <c r="N797" s="1">
        <f t="shared" si="970"/>
        <v>1.340542553411872E-4</v>
      </c>
      <c r="O797" s="1">
        <f t="shared" si="970"/>
        <v>1.3530850954790452E-4</v>
      </c>
      <c r="P797" s="1">
        <f>P274</f>
        <v>9.2384755346675007E-5</v>
      </c>
      <c r="Q797" s="1">
        <f>Q274</f>
        <v>6.4561997096479473E-5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8.3873818938248995E-2</v>
      </c>
      <c r="L798" s="1">
        <f t="shared" ref="L798:O798" si="972">L275</f>
        <v>1.2398417393289061</v>
      </c>
      <c r="M798" s="1">
        <f t="shared" si="972"/>
        <v>2.2156742956850319</v>
      </c>
      <c r="N798" s="1">
        <f t="shared" si="972"/>
        <v>2.0113230413965599</v>
      </c>
      <c r="O798" s="1">
        <f t="shared" si="972"/>
        <v>2.011315953755175</v>
      </c>
      <c r="P798" s="1">
        <f>P275</f>
        <v>2.0113772992814778</v>
      </c>
      <c r="Q798" s="1">
        <f>Q275</f>
        <v>2.01142030951116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0.65956941835836969</v>
      </c>
      <c r="G799" s="1">
        <f t="shared" ref="G799:K799" si="973">G283</f>
        <v>1.7435611602091947</v>
      </c>
      <c r="H799" s="1">
        <f t="shared" si="973"/>
        <v>3.3883920956505347</v>
      </c>
      <c r="I799" s="1">
        <f t="shared" si="973"/>
        <v>2.9941295292406953</v>
      </c>
      <c r="J799" s="1">
        <f t="shared" si="973"/>
        <v>2.9582771149243317</v>
      </c>
      <c r="K799" s="1">
        <f t="shared" si="973"/>
        <v>1.7624878905395169</v>
      </c>
      <c r="L799" s="1">
        <f t="shared" ref="L799:O799" si="974">L283</f>
        <v>1.9381445001656452</v>
      </c>
      <c r="M799" s="1">
        <f t="shared" si="974"/>
        <v>1.2839780830767857</v>
      </c>
      <c r="N799" s="1">
        <f t="shared" si="974"/>
        <v>8.7611021613209772E-3</v>
      </c>
      <c r="O799" s="1">
        <f t="shared" si="974"/>
        <v>8.6982494478071715E-4</v>
      </c>
      <c r="P799" s="1">
        <f>P283</f>
        <v>5.6192373144625662E-4</v>
      </c>
      <c r="Q799" s="1">
        <f>Q283</f>
        <v>8.6385859276028043E-4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3.8002938222903131</v>
      </c>
      <c r="L800" s="1">
        <f t="shared" ref="L800:O800" si="976">L284</f>
        <v>7.8860480859975031</v>
      </c>
      <c r="M800" s="1">
        <f t="shared" si="976"/>
        <v>9.3081081011837608</v>
      </c>
      <c r="N800" s="1">
        <f t="shared" si="976"/>
        <v>9.3080732055929349</v>
      </c>
      <c r="O800" s="1">
        <f t="shared" si="976"/>
        <v>9.3081156960484961</v>
      </c>
      <c r="P800" s="1">
        <f>P284</f>
        <v>9.3081104998748394</v>
      </c>
      <c r="Q800" s="1">
        <f>Q284</f>
        <v>9.3081151474659123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0</v>
      </c>
      <c r="J801" s="1">
        <f t="shared" si="977"/>
        <v>0.60990102895943399</v>
      </c>
      <c r="K801" s="1">
        <f t="shared" si="977"/>
        <v>0.21209799024711312</v>
      </c>
      <c r="L801" s="1">
        <f t="shared" ref="L801:O801" si="978">L289</f>
        <v>0.19442247437050991</v>
      </c>
      <c r="M801" s="1">
        <f t="shared" si="978"/>
        <v>0.17676301662250676</v>
      </c>
      <c r="N801" s="1">
        <f t="shared" si="978"/>
        <v>0.47546584476017767</v>
      </c>
      <c r="O801" s="1">
        <f t="shared" si="978"/>
        <v>0.47546952562130401</v>
      </c>
      <c r="P801" s="1">
        <f>P289</f>
        <v>1.2415482612281985</v>
      </c>
      <c r="Q801" s="1">
        <f>Q289</f>
        <v>1.2415525937348144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7.1200030826258969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7.6289063154759793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7.3930159769650308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7.1373866641769217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7.1737312823850239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7.25698913225024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8.8940152086612034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9.269967928005121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9.2002915127149478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8.6690755863904858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7.3429288097264029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7.3208926600987958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9.0018967868589801</v>
      </c>
      <c r="G803" s="1">
        <f t="shared" ref="G803:O803" si="979">G804</f>
        <v>10.609941206156982</v>
      </c>
      <c r="H803" s="1">
        <f t="shared" si="979"/>
        <v>9.8540398623623435</v>
      </c>
      <c r="I803" s="1">
        <f t="shared" si="979"/>
        <v>11.579183827045615</v>
      </c>
      <c r="J803" s="1">
        <f t="shared" si="979"/>
        <v>12.524281011671738</v>
      </c>
      <c r="K803" s="1">
        <f t="shared" si="979"/>
        <v>13.554285046877546</v>
      </c>
      <c r="L803" s="1">
        <f t="shared" si="979"/>
        <v>10.000020994506114</v>
      </c>
      <c r="M803" s="1">
        <f t="shared" si="979"/>
        <v>10.016526195173537</v>
      </c>
      <c r="N803" s="1">
        <f t="shared" si="979"/>
        <v>9.9344747540355378</v>
      </c>
      <c r="O803" s="1">
        <f t="shared" si="979"/>
        <v>12.74018455402458</v>
      </c>
      <c r="P803" s="1">
        <f>P804</f>
        <v>9.8893572637803917</v>
      </c>
      <c r="Q803" s="1">
        <f>Q804</f>
        <v>9.85695516281843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9.0018967868589801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10.609941206156982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9.8540398623623435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11.579183827045615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12.524281011671738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13.554285046877546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10.000020994506114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10.016526195173537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9.9344747540355378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12.74018455402458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9.8893572637803917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9.85695516281843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0.62578765758469745</v>
      </c>
      <c r="G805" s="1">
        <f t="shared" ref="G805:O805" si="981">G806</f>
        <v>0.73757345651541883</v>
      </c>
      <c r="H805" s="1">
        <f t="shared" si="981"/>
        <v>0.73632682737332189</v>
      </c>
      <c r="I805" s="1">
        <f t="shared" si="981"/>
        <v>0.73425863501632238</v>
      </c>
      <c r="J805" s="1">
        <f t="shared" si="981"/>
        <v>0.73220319821106439</v>
      </c>
      <c r="K805" s="1">
        <f t="shared" si="981"/>
        <v>0.73015813610173119</v>
      </c>
      <c r="L805" s="1">
        <f t="shared" si="981"/>
        <v>0.72812407313179017</v>
      </c>
      <c r="M805" s="1">
        <f t="shared" si="981"/>
        <v>0.72610206299812763</v>
      </c>
      <c r="N805" s="1">
        <f t="shared" si="981"/>
        <v>0.7261018120702416</v>
      </c>
      <c r="O805" s="1">
        <f t="shared" si="981"/>
        <v>0.72610275583911155</v>
      </c>
      <c r="P805" s="1">
        <f>P806</f>
        <v>0.72610315949094095</v>
      </c>
      <c r="Q805" s="1">
        <f>Q806</f>
        <v>0.72610690903921071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0.62578765758469745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0.73757345651541883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0.73632682737332189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0.73425863501632238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0.73220319821106439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0.73015813610173119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0.72812407313179017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0.72610206299812763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0.7261018120702416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0.72610275583911155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0.72610315949094095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0.72610690903921071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7.7980414528311535</v>
      </c>
      <c r="G807" s="1">
        <f>[1]Industry!C$21</f>
        <v>8.0801454484791186</v>
      </c>
      <c r="H807" s="1">
        <f>[1]Industry!D$21</f>
        <v>5.6082662063350615</v>
      </c>
      <c r="I807" s="1">
        <f>[1]Industry!E$21</f>
        <v>5.5456302485935796</v>
      </c>
      <c r="J807" s="1">
        <f>[1]Industry!F$21</f>
        <v>5.4830005897913354</v>
      </c>
      <c r="K807" s="1">
        <f>[1]Industry!G$21</f>
        <v>5.4553452836163361</v>
      </c>
      <c r="L807" s="1">
        <f>[1]Industry!H$21</f>
        <v>5.4276389129539417</v>
      </c>
      <c r="M807" s="1">
        <f>[1]Industry!I$21</f>
        <v>6.2737032571928664E-4</v>
      </c>
      <c r="N807" s="1">
        <f>[1]Industry!J$21</f>
        <v>2.4107192576667036E-4</v>
      </c>
      <c r="O807" s="1">
        <f>[1]Industry!K$21</f>
        <v>3.0044071356899877E-4</v>
      </c>
      <c r="P807" s="1">
        <f>[1]Industry!L$21</f>
        <v>1.6374055335974271E-4</v>
      </c>
      <c r="Q807" s="1">
        <f>[1]Industry!M$21</f>
        <v>6.5152233175429949E-5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7.7980414528311535</v>
      </c>
      <c r="G808" s="1">
        <f t="shared" ref="G808:K808" si="983">G807</f>
        <v>8.0801454484791186</v>
      </c>
      <c r="H808" s="1">
        <f t="shared" si="983"/>
        <v>5.6082662063350615</v>
      </c>
      <c r="I808" s="1">
        <f t="shared" si="983"/>
        <v>5.5456302485935796</v>
      </c>
      <c r="J808" s="1">
        <f t="shared" si="983"/>
        <v>5.4830005897913354</v>
      </c>
      <c r="K808" s="1">
        <f t="shared" si="983"/>
        <v>5.4553452836163361</v>
      </c>
      <c r="L808" s="1">
        <f t="shared" ref="L808:O808" si="984">L807</f>
        <v>5.4276389129539417</v>
      </c>
      <c r="M808" s="1">
        <f t="shared" si="984"/>
        <v>6.2737032571928664E-4</v>
      </c>
      <c r="N808" s="1">
        <f t="shared" si="984"/>
        <v>2.4107192576667036E-4</v>
      </c>
      <c r="O808" s="1">
        <f t="shared" si="984"/>
        <v>3.0044071356899877E-4</v>
      </c>
      <c r="P808" s="1">
        <f>P807</f>
        <v>1.6374055335974271E-4</v>
      </c>
      <c r="Q808" s="1">
        <f>Q807</f>
        <v>6.5152233175429949E-5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7.7980414528311535</v>
      </c>
      <c r="G810" s="1">
        <f t="shared" ref="G810:K810" si="985">G808</f>
        <v>8.0801454484791186</v>
      </c>
      <c r="H810" s="1">
        <f t="shared" si="985"/>
        <v>5.6082662063350615</v>
      </c>
      <c r="I810" s="1">
        <f t="shared" si="985"/>
        <v>5.5456302485935796</v>
      </c>
      <c r="J810" s="1">
        <f t="shared" si="985"/>
        <v>5.4830005897913354</v>
      </c>
      <c r="K810" s="1">
        <f t="shared" si="985"/>
        <v>5.4553452836163361</v>
      </c>
      <c r="L810" s="1">
        <f t="shared" ref="L810:O810" si="986">L808</f>
        <v>5.4276389129539417</v>
      </c>
      <c r="M810" s="1">
        <f t="shared" si="986"/>
        <v>6.2737032571928664E-4</v>
      </c>
      <c r="N810" s="1">
        <f t="shared" si="986"/>
        <v>2.4107192576667036E-4</v>
      </c>
      <c r="O810" s="1">
        <f t="shared" si="986"/>
        <v>3.0044071356899877E-4</v>
      </c>
      <c r="P810" s="1">
        <f>P808</f>
        <v>1.6374055335974271E-4</v>
      </c>
      <c r="Q810" s="1">
        <f>Q808</f>
        <v>6.5152233175429949E-5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6.7631089829422522E-2</v>
      </c>
      <c r="G811" s="1">
        <f>[1]Industry!C$22</f>
        <v>8.5489953237138469E-2</v>
      </c>
      <c r="H811" s="1">
        <f>[1]Industry!D$22</f>
        <v>8.5434686722069567E-2</v>
      </c>
      <c r="I811" s="1">
        <f>[1]Industry!E$22</f>
        <v>8.5490449993937623E-2</v>
      </c>
      <c r="J811" s="1">
        <f>[1]Industry!F$22</f>
        <v>7.8258024679313962E-2</v>
      </c>
      <c r="K811" s="1">
        <f>[1]Industry!G$22</f>
        <v>8.5512553548051651E-2</v>
      </c>
      <c r="L811" s="1">
        <f>[1]Industry!H$22</f>
        <v>8.5505463052337263E-2</v>
      </c>
      <c r="M811" s="1">
        <f>[1]Industry!I$22</f>
        <v>8.5509864867052504E-2</v>
      </c>
      <c r="N811" s="1">
        <f>[1]Industry!J$22</f>
        <v>5.3057022504126083E-2</v>
      </c>
      <c r="O811" s="1">
        <f>[1]Industry!K$22</f>
        <v>4.6327229882113428E-2</v>
      </c>
      <c r="P811" s="1">
        <f>[1]Industry!L$22</f>
        <v>8.5134816227416359E-3</v>
      </c>
      <c r="Q811" s="1">
        <f>[1]Industry!M$22</f>
        <v>4.8283236997375198E-4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6.7631089829422522E-2</v>
      </c>
      <c r="G812" s="1">
        <f t="shared" ref="G812:K812" si="989">G811</f>
        <v>8.5489953237138469E-2</v>
      </c>
      <c r="H812" s="1">
        <f t="shared" si="989"/>
        <v>8.5434686722069567E-2</v>
      </c>
      <c r="I812" s="1">
        <f t="shared" si="989"/>
        <v>8.5490449993937623E-2</v>
      </c>
      <c r="J812" s="1">
        <f t="shared" si="989"/>
        <v>7.8258024679313962E-2</v>
      </c>
      <c r="K812" s="1">
        <f t="shared" si="989"/>
        <v>8.5512553548051651E-2</v>
      </c>
      <c r="L812" s="1">
        <f t="shared" ref="L812:O812" si="990">L811</f>
        <v>8.5505463052337263E-2</v>
      </c>
      <c r="M812" s="1">
        <f t="shared" si="990"/>
        <v>8.5509864867052504E-2</v>
      </c>
      <c r="N812" s="1">
        <f t="shared" si="990"/>
        <v>5.3057022504126083E-2</v>
      </c>
      <c r="O812" s="1">
        <f t="shared" si="990"/>
        <v>4.6327229882113428E-2</v>
      </c>
      <c r="P812" s="1">
        <f>P811</f>
        <v>8.5134816227416359E-3</v>
      </c>
      <c r="Q812" s="1">
        <f>Q811</f>
        <v>4.8283236997375198E-4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10.994248756431672</v>
      </c>
      <c r="K813" s="1">
        <f>[1]Industry!G$23</f>
        <v>10.830286359402397</v>
      </c>
      <c r="L813" s="1">
        <f>[1]Industry!H$23</f>
        <v>10.736278966758581</v>
      </c>
      <c r="M813" s="1">
        <f>[1]Industry!I$23</f>
        <v>11.497704090963699</v>
      </c>
      <c r="N813" s="1">
        <f>[1]Industry!J$23</f>
        <v>14.002570159597365</v>
      </c>
      <c r="O813" s="1">
        <f>[1]Industry!K$23</f>
        <v>15.074417663467841</v>
      </c>
      <c r="P813" s="1">
        <f>[1]Industry!L$23</f>
        <v>15.065593118925554</v>
      </c>
      <c r="Q813" s="1">
        <f>[1]Industry!M$23</f>
        <v>15.045486002614352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0</v>
      </c>
      <c r="J814" s="1">
        <f t="shared" si="993"/>
        <v>10.994248756431672</v>
      </c>
      <c r="K814" s="1">
        <f t="shared" si="993"/>
        <v>10.830286359402397</v>
      </c>
      <c r="L814" s="1">
        <f t="shared" ref="L814:O814" si="994">L813</f>
        <v>10.736278966758581</v>
      </c>
      <c r="M814" s="1">
        <f t="shared" si="994"/>
        <v>11.497704090963699</v>
      </c>
      <c r="N814" s="1">
        <f t="shared" si="994"/>
        <v>14.002570159597365</v>
      </c>
      <c r="O814" s="1">
        <f t="shared" si="994"/>
        <v>15.074417663467841</v>
      </c>
      <c r="P814" s="1">
        <f>P813</f>
        <v>15.065593118925554</v>
      </c>
      <c r="Q814" s="1">
        <f>Q813</f>
        <v>15.045486002614352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0.74846709038369086</v>
      </c>
      <c r="G815" s="1">
        <f>[1]Industry!C$24</f>
        <v>0.94972863087349535</v>
      </c>
      <c r="H815" s="1">
        <f>[1]Industry!D$24</f>
        <v>2.4549223981640163</v>
      </c>
      <c r="I815" s="1">
        <f>[1]Industry!E$24</f>
        <v>4.1214777908030689</v>
      </c>
      <c r="J815" s="1">
        <f>[1]Industry!F$24</f>
        <v>5.7763441807909732</v>
      </c>
      <c r="K815" s="1">
        <f>[1]Industry!G$24</f>
        <v>7.4990313589384971</v>
      </c>
      <c r="L815" s="1">
        <f>[1]Industry!H$24</f>
        <v>9.2528348932730999</v>
      </c>
      <c r="M815" s="1">
        <f>[1]Industry!I$24</f>
        <v>9.3922276894654804</v>
      </c>
      <c r="N815" s="1">
        <f>[1]Industry!J$24</f>
        <v>9.3922266227398747</v>
      </c>
      <c r="O815" s="1">
        <f>[1]Industry!K$24</f>
        <v>9.3922289494450091</v>
      </c>
      <c r="P815" s="1">
        <f>[1]Industry!L$24</f>
        <v>9.39222800046009</v>
      </c>
      <c r="Q815" s="1">
        <f>[1]Industry!M$24</f>
        <v>9.3922304188706089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0.74846709038369086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0.94972863087349535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2.4523891288255522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4.1192498164283329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5.7757437656906658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7.4895610909711081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9.24345230199593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9.3861955713636647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9.3861954965823102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9.3861983874259582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9.3861981896415152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9.3862015272525596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2.5332693384640947E-3</v>
      </c>
      <c r="I817" s="1">
        <f t="shared" si="999"/>
        <v>2.2279743747359859E-3</v>
      </c>
      <c r="J817" s="1">
        <f t="shared" si="999"/>
        <v>6.0041510030739431E-4</v>
      </c>
      <c r="K817" s="1">
        <f t="shared" si="999"/>
        <v>9.4702679673890344E-3</v>
      </c>
      <c r="L817" s="1">
        <f t="shared" ref="L817:O817" si="1000">L815-L816</f>
        <v>9.3825912771698938E-3</v>
      </c>
      <c r="M817" s="1">
        <f t="shared" si="1000"/>
        <v>6.0321181018156977E-3</v>
      </c>
      <c r="N817" s="1">
        <f t="shared" si="1000"/>
        <v>6.0311261575645148E-3</v>
      </c>
      <c r="O817" s="1">
        <f t="shared" si="1000"/>
        <v>6.0305620190508336E-3</v>
      </c>
      <c r="P817" s="1">
        <f>P815-P816</f>
        <v>6.0298108185747878E-3</v>
      </c>
      <c r="Q817" s="1">
        <f>Q815-Q816</f>
        <v>6.0288916180493146E-3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72.708202062464835</v>
      </c>
      <c r="G818" s="17">
        <f>[1]Industry!C$71</f>
        <v>74.352725871565724</v>
      </c>
      <c r="H818" s="17">
        <f>[1]Industry!D$71</f>
        <v>76.136054245163834</v>
      </c>
      <c r="I818" s="17">
        <f>[1]Industry!E$71</f>
        <v>77.165708321741548</v>
      </c>
      <c r="J818" s="17">
        <f>[1]Industry!F$71</f>
        <v>77.68104692277214</v>
      </c>
      <c r="K818" s="17">
        <f>[1]Industry!G$71</f>
        <v>78.359809911943643</v>
      </c>
      <c r="L818" s="17">
        <f>[1]Industry!H$71</f>
        <v>78.652503774829384</v>
      </c>
      <c r="M818" s="17">
        <f>[1]Industry!I$71</f>
        <v>78.852810950071515</v>
      </c>
      <c r="N818" s="17">
        <f>[1]Industry!J$71</f>
        <v>78.668349789123468</v>
      </c>
      <c r="O818" s="17">
        <f>[1]Industry!K$71</f>
        <v>80.652324148018366</v>
      </c>
      <c r="P818" s="17">
        <f>[1]Industry!L$71</f>
        <v>78.291111049106462</v>
      </c>
      <c r="Q818" s="17">
        <f>[1]Industry!M$71</f>
        <v>78.205786972024697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58.985425489865136</v>
      </c>
      <c r="G819" s="18">
        <f t="shared" ref="G819:K819" si="1001">SUM(G820:G822)</f>
        <v>61.60224932482172</v>
      </c>
      <c r="H819" s="18">
        <f t="shared" si="1001"/>
        <v>65.448314440370936</v>
      </c>
      <c r="I819" s="18">
        <f t="shared" si="1001"/>
        <v>76.736984438839869</v>
      </c>
      <c r="J819" s="18">
        <f t="shared" si="1001"/>
        <v>79.919213883460401</v>
      </c>
      <c r="K819" s="18">
        <f t="shared" si="1001"/>
        <v>82.821784814545367</v>
      </c>
      <c r="L819" s="18">
        <f t="shared" ref="L819:O819" si="1002">SUM(L820:L822)</f>
        <v>85.919455826641624</v>
      </c>
      <c r="M819" s="18">
        <f t="shared" si="1002"/>
        <v>89.616878903794117</v>
      </c>
      <c r="N819" s="18">
        <f t="shared" si="1002"/>
        <v>90.311993179024938</v>
      </c>
      <c r="O819" s="18">
        <f t="shared" si="1002"/>
        <v>91.876795423832647</v>
      </c>
      <c r="P819" s="18">
        <f>SUM(P820:P822)</f>
        <v>90.404389444076145</v>
      </c>
      <c r="Q819" s="18">
        <f>SUM(Q820:Q822)</f>
        <v>90.524741512378739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9.8138902916437534</v>
      </c>
      <c r="G820" s="1">
        <f>[1]Industry!C$55</f>
        <v>10.335082843723576</v>
      </c>
      <c r="H820" s="1">
        <f>[1]Industry!D$55</f>
        <v>10.335088025766884</v>
      </c>
      <c r="I820" s="1">
        <f>[1]Industry!E$55</f>
        <v>17.762338560693866</v>
      </c>
      <c r="J820" s="1">
        <f>[1]Industry!F$55</f>
        <v>17.762339263344153</v>
      </c>
      <c r="K820" s="1">
        <f>[1]Industry!G$55</f>
        <v>17.762339555898912</v>
      </c>
      <c r="L820" s="1">
        <f>[1]Industry!H$55</f>
        <v>17.762340275742293</v>
      </c>
      <c r="M820" s="1">
        <f>[1]Industry!I$55</f>
        <v>20.661699681824523</v>
      </c>
      <c r="N820" s="1">
        <f>[1]Industry!J$55</f>
        <v>20.66169985047032</v>
      </c>
      <c r="O820" s="1">
        <f>[1]Industry!K$55</f>
        <v>20.661701759970335</v>
      </c>
      <c r="P820" s="1">
        <f>[1]Industry!L$55</f>
        <v>20.66170100276835</v>
      </c>
      <c r="Q820" s="1">
        <f>[1]Industry!M$55</f>
        <v>20.661703249660231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1.1081375460503826</v>
      </c>
      <c r="G821" s="1">
        <f>[1]Industry!C$56</f>
        <v>1.4007909563197942</v>
      </c>
      <c r="H821" s="1">
        <f>[1]Industry!D$56</f>
        <v>3.5970957918987732</v>
      </c>
      <c r="I821" s="1">
        <f>[1]Industry!E$56</f>
        <v>5.9884358309367975</v>
      </c>
      <c r="J821" s="1">
        <f>[1]Industry!F$56</f>
        <v>8.3255610108654921</v>
      </c>
      <c r="K821" s="1">
        <f>[1]Industry!G$56</f>
        <v>10.708727239442082</v>
      </c>
      <c r="L821" s="1">
        <f>[1]Industry!H$56</f>
        <v>13.114331653206159</v>
      </c>
      <c r="M821" s="1">
        <f>[1]Industry!I$56</f>
        <v>13.218328744988229</v>
      </c>
      <c r="N821" s="1">
        <f>[1]Industry!J$56</f>
        <v>13.218328639675644</v>
      </c>
      <c r="O821" s="1">
        <f>[1]Industry!K$56</f>
        <v>13.218332710773607</v>
      </c>
      <c r="P821" s="1">
        <f>[1]Industry!L$56</f>
        <v>13.218332432239052</v>
      </c>
      <c r="Q821" s="1">
        <f>[1]Industry!M$56</f>
        <v>13.218337132507621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49.866375524778348</v>
      </c>
      <c r="H822" s="1">
        <f>[1]Industry!D$3-([1]Industry!D$6-[1]Industry!D$70)</f>
        <v>51.516130622705276</v>
      </c>
      <c r="I822" s="1">
        <f>[1]Industry!E$3-([1]Industry!E$6-[1]Industry!E$70)</f>
        <v>52.986210047209212</v>
      </c>
      <c r="J822" s="1">
        <f>[1]Industry!F$3-([1]Industry!F$6-[1]Industry!F$70)</f>
        <v>53.831313609250749</v>
      </c>
      <c r="K822" s="1">
        <f>[1]Industry!G$3-([1]Industry!G$6-[1]Industry!G$70)</f>
        <v>54.350718019204365</v>
      </c>
      <c r="L822" s="1">
        <f>[1]Industry!H$3-([1]Industry!H$6-[1]Industry!H$70)</f>
        <v>55.04278389769317</v>
      </c>
      <c r="M822" s="1">
        <f>[1]Industry!I$3-([1]Industry!I$6-[1]Industry!I$70)</f>
        <v>55.73685047698136</v>
      </c>
      <c r="N822" s="1">
        <f>[1]Industry!J$3-([1]Industry!J$6-[1]Industry!J$70)</f>
        <v>56.431964688878978</v>
      </c>
      <c r="O822" s="1">
        <f>[1]Industry!K$3-([1]Industry!K$6-[1]Industry!K$70)</f>
        <v>57.996760953088696</v>
      </c>
      <c r="P822" s="1">
        <f>[1]Industry!L$3-([1]Industry!L$6-[1]Industry!L$70)</f>
        <v>56.524356009068747</v>
      </c>
      <c r="Q822" s="1">
        <f>[1]Industry!M$3-([1]Industry!M$6-[1]Industry!M$70)</f>
        <v>56.64470113021089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8.7635276446615702</v>
      </c>
      <c r="G823" s="1">
        <f t="shared" ref="G823:K823" si="1004">SUM(G824:G825)</f>
        <v>8.1571539804236437</v>
      </c>
      <c r="H823" s="1">
        <f t="shared" si="1004"/>
        <v>6.2464159147092815</v>
      </c>
      <c r="I823" s="1">
        <f t="shared" si="1004"/>
        <v>5.1090788318252818</v>
      </c>
      <c r="J823" s="1">
        <f t="shared" si="1004"/>
        <v>3.8798098339537175</v>
      </c>
      <c r="K823" s="1">
        <f t="shared" si="1004"/>
        <v>2.6696595738445446</v>
      </c>
      <c r="L823" s="1">
        <f t="shared" ref="L823:O823" si="1005">SUM(L824:L825)</f>
        <v>1.4420043177993802</v>
      </c>
      <c r="M823" s="1">
        <f t="shared" si="1005"/>
        <v>0.20882262533466972</v>
      </c>
      <c r="N823" s="1">
        <f t="shared" si="1005"/>
        <v>0.20882095519801894</v>
      </c>
      <c r="O823" s="1">
        <f t="shared" si="1005"/>
        <v>0.20882115093820416</v>
      </c>
      <c r="P823" s="1">
        <f>SUM(P824:P825)</f>
        <v>0.20182767973916135</v>
      </c>
      <c r="Q823" s="1">
        <f>SUM(Q824:Q825)</f>
        <v>0.20122362247523159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6.9177056293111399</v>
      </c>
      <c r="G824" s="1">
        <f>[1]Industry!C$57</f>
        <v>6.311332592954769</v>
      </c>
      <c r="H824" s="1">
        <f>[1]Industry!D$57</f>
        <v>6.2459451868377291</v>
      </c>
      <c r="I824" s="1">
        <f>[1]Industry!E$57</f>
        <v>5.1089331815263179</v>
      </c>
      <c r="J824" s="1">
        <f>[1]Industry!F$57</f>
        <v>3.8797106550996174</v>
      </c>
      <c r="K824" s="1">
        <f>[1]Industry!G$57</f>
        <v>2.669407724689759</v>
      </c>
      <c r="L824" s="1">
        <f>[1]Industry!H$57</f>
        <v>1.4418838123505799</v>
      </c>
      <c r="M824" s="1">
        <f>[1]Industry!I$57</f>
        <v>0.20882262533466972</v>
      </c>
      <c r="N824" s="1">
        <f>[1]Industry!J$57</f>
        <v>0.20882095519801894</v>
      </c>
      <c r="O824" s="1">
        <f>[1]Industry!K$57</f>
        <v>0.20882115093820416</v>
      </c>
      <c r="P824" s="1">
        <f>[1]Industry!L$57</f>
        <v>0.20182767973916135</v>
      </c>
      <c r="Q824" s="1">
        <f>[1]Industry!M$57</f>
        <v>0.20122362247523159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1.8458220153504308</v>
      </c>
      <c r="G825" s="1">
        <f>[1]Industry!C$58</f>
        <v>1.8458213874688738</v>
      </c>
      <c r="H825" s="1">
        <f>[1]Industry!D$58</f>
        <v>4.7072787155218849E-4</v>
      </c>
      <c r="I825" s="1">
        <f>[1]Industry!E$58</f>
        <v>1.4565029896405419E-4</v>
      </c>
      <c r="J825" s="1">
        <f>[1]Industry!F$58</f>
        <v>9.9178854100036645E-5</v>
      </c>
      <c r="K825" s="1">
        <f>[1]Industry!G$58</f>
        <v>2.518491547856305E-4</v>
      </c>
      <c r="L825" s="1">
        <f>[1]Industry!H$58</f>
        <v>1.2050544880026597E-4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28.930281302571661</v>
      </c>
      <c r="G826" s="1">
        <f t="shared" ref="G826:K826" si="1006">SUM(G827:G829)</f>
        <v>24.309871761461622</v>
      </c>
      <c r="H826" s="1">
        <f t="shared" si="1006"/>
        <v>29.922600750517841</v>
      </c>
      <c r="I826" s="1">
        <f t="shared" si="1006"/>
        <v>20.219187853895544</v>
      </c>
      <c r="J826" s="1">
        <f t="shared" si="1006"/>
        <v>10.282160506898762</v>
      </c>
      <c r="K826" s="1">
        <f t="shared" si="1006"/>
        <v>8.1226506082918792</v>
      </c>
      <c r="L826" s="1">
        <f t="shared" ref="L826:O826" si="1007">SUM(L827:L829)</f>
        <v>4.0575515895483942</v>
      </c>
      <c r="M826" s="1">
        <f t="shared" si="1007"/>
        <v>2.9852821513724956</v>
      </c>
      <c r="N826" s="1">
        <f t="shared" si="1007"/>
        <v>1.3684683904884776</v>
      </c>
      <c r="O826" s="1">
        <f t="shared" si="1007"/>
        <v>1.3569072676149698</v>
      </c>
      <c r="P826" s="1">
        <f>SUM(P827:P829)</f>
        <v>1.2939310320372028</v>
      </c>
      <c r="Q826" s="1">
        <f>SUM(Q827:Q829)</f>
        <v>1.2655911263827786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28.619769200520249</v>
      </c>
      <c r="G827" s="1">
        <f>[1]Industry!C$59</f>
        <v>23.917353366536894</v>
      </c>
      <c r="H827" s="1">
        <f>[1]Industry!D$59</f>
        <v>29.524686363705094</v>
      </c>
      <c r="I827" s="1">
        <f>[1]Industry!E$59</f>
        <v>19.592994133612684</v>
      </c>
      <c r="J827" s="1">
        <f>[1]Industry!F$59</f>
        <v>9.6593819598366988</v>
      </c>
      <c r="K827" s="1">
        <f>[1]Industry!G$59</f>
        <v>7.4821190556721051</v>
      </c>
      <c r="L827" s="1">
        <f>[1]Industry!H$59</f>
        <v>3.4135978166276142</v>
      </c>
      <c r="M827" s="1">
        <f>[1]Industry!I$59</f>
        <v>2.3441898850023408</v>
      </c>
      <c r="N827" s="1">
        <f>[1]Industry!J$59</f>
        <v>0.72737822337504709</v>
      </c>
      <c r="O827" s="1">
        <f>[1]Industry!K$59</f>
        <v>0.71581746988288752</v>
      </c>
      <c r="P827" s="1">
        <f>[1]Industry!L$59</f>
        <v>0.65284258193213318</v>
      </c>
      <c r="Q827" s="1">
        <f>[1]Industry!M$59</f>
        <v>0.6245019940285651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5.39434966771608E-3</v>
      </c>
      <c r="I828" s="1">
        <f>[1]Industry!E$60</f>
        <v>4.643751256804122E-3</v>
      </c>
      <c r="J828" s="1">
        <f>[1]Industry!F$60</f>
        <v>1.2264370411769713E-3</v>
      </c>
      <c r="K828" s="1">
        <f>[1]Industry!G$60</f>
        <v>1.8979219487932839E-2</v>
      </c>
      <c r="L828" s="1">
        <f>[1]Industry!H$60</f>
        <v>1.8467490194487356E-2</v>
      </c>
      <c r="M828" s="1">
        <f>[1]Industry!I$60</f>
        <v>1.1671700061943392E-2</v>
      </c>
      <c r="N828" s="1">
        <f>[1]Industry!J$60</f>
        <v>1.1669780723564803E-2</v>
      </c>
      <c r="O828" s="1">
        <f>[1]Industry!K$60</f>
        <v>1.1668689157485349E-2</v>
      </c>
      <c r="P828" s="1">
        <f>[1]Industry!L$60</f>
        <v>1.1667235640411916E-2</v>
      </c>
      <c r="Q828" s="1">
        <f>[1]Industry!M$60</f>
        <v>1.1665457055733941E-2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0.31051210205141277</v>
      </c>
      <c r="G829" s="1">
        <f>[1]Industry!C$68</f>
        <v>0.39251839492472906</v>
      </c>
      <c r="H829" s="1">
        <f>[1]Industry!D$68</f>
        <v>0.39252003714503009</v>
      </c>
      <c r="I829" s="1">
        <f>[1]Industry!E$68</f>
        <v>0.62154996902605486</v>
      </c>
      <c r="J829" s="1">
        <f>[1]Industry!F$68</f>
        <v>0.62155211002088617</v>
      </c>
      <c r="K829" s="1">
        <f>[1]Industry!G$68</f>
        <v>0.62155233313184166</v>
      </c>
      <c r="L829" s="1">
        <f>[1]Industry!H$68</f>
        <v>0.6254862827262927</v>
      </c>
      <c r="M829" s="1">
        <f>[1]Industry!I$68</f>
        <v>0.62942056630821153</v>
      </c>
      <c r="N829" s="1">
        <f>[1]Industry!J$68</f>
        <v>0.62942038638986575</v>
      </c>
      <c r="O829" s="1">
        <f>[1]Industry!K$68</f>
        <v>0.62942110857459688</v>
      </c>
      <c r="P829" s="1">
        <f>[1]Industry!L$68</f>
        <v>0.62942121446465782</v>
      </c>
      <c r="Q829" s="1">
        <f>[1]Industry!M$68</f>
        <v>0.62942367529847953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2.3674007699612427</v>
      </c>
      <c r="G830" s="1">
        <f t="shared" ref="G830:O830" si="1010">G831</f>
        <v>2.3075013179589949</v>
      </c>
      <c r="H830" s="1">
        <f t="shared" si="1010"/>
        <v>1.0913064669409163E-3</v>
      </c>
      <c r="I830" s="1">
        <f t="shared" si="1010"/>
        <v>1.2877318426998625E-4</v>
      </c>
      <c r="J830" s="1">
        <f t="shared" si="1010"/>
        <v>6.8742950107151822E-5</v>
      </c>
      <c r="K830" s="1">
        <f t="shared" si="1010"/>
        <v>2.0106630367739482E-4</v>
      </c>
      <c r="L830" s="1">
        <f t="shared" si="1010"/>
        <v>1.0101075977222075E-4</v>
      </c>
      <c r="M830" s="1">
        <f t="shared" si="1010"/>
        <v>0</v>
      </c>
      <c r="N830" s="1">
        <f t="shared" si="1010"/>
        <v>4.054376600069144E-5</v>
      </c>
      <c r="O830" s="1">
        <f t="shared" si="1010"/>
        <v>5.4073714294905866E-5</v>
      </c>
      <c r="P830" s="1">
        <f>P831</f>
        <v>1.172203077050437E-5</v>
      </c>
      <c r="Q830" s="1">
        <f>Q831</f>
        <v>6.4529835082164302E-6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2.3674007699612427</v>
      </c>
      <c r="G831" s="1">
        <f>[1]Industry!C$61</f>
        <v>2.3075013179589949</v>
      </c>
      <c r="H831" s="1">
        <f>[1]Industry!D$61</f>
        <v>1.0913064669409163E-3</v>
      </c>
      <c r="I831" s="1">
        <f>[1]Industry!E$61</f>
        <v>1.2877318426998625E-4</v>
      </c>
      <c r="J831" s="1">
        <f>[1]Industry!F$61</f>
        <v>6.8742950107151822E-5</v>
      </c>
      <c r="K831" s="1">
        <f>[1]Industry!G$61</f>
        <v>2.0106630367739482E-4</v>
      </c>
      <c r="L831" s="1">
        <f>[1]Industry!H$61</f>
        <v>1.0101075977222075E-4</v>
      </c>
      <c r="M831" s="1">
        <f>[1]Industry!I$61</f>
        <v>0</v>
      </c>
      <c r="N831" s="1">
        <f>[1]Industry!J$61</f>
        <v>4.054376600069144E-5</v>
      </c>
      <c r="O831" s="1">
        <f>[1]Industry!K$61</f>
        <v>5.4073714294905866E-5</v>
      </c>
      <c r="P831" s="1">
        <f>[1]Industry!L$61</f>
        <v>1.172203077050437E-5</v>
      </c>
      <c r="Q831" s="1">
        <f>[1]Industry!M$61</f>
        <v>6.4529835082164302E-6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11.76733002893646</v>
      </c>
      <c r="G832" s="1">
        <f t="shared" ref="G832:K832" si="1011">G833+G843</f>
        <v>12.635407469038828</v>
      </c>
      <c r="H832" s="1">
        <f t="shared" si="1011"/>
        <v>12.568683619637202</v>
      </c>
      <c r="I832" s="1">
        <f t="shared" si="1011"/>
        <v>13.614346338786671</v>
      </c>
      <c r="J832" s="1">
        <f t="shared" si="1011"/>
        <v>13.246522739477921</v>
      </c>
      <c r="K832" s="1">
        <f t="shared" si="1011"/>
        <v>14.250847321971101</v>
      </c>
      <c r="L832" s="1">
        <f t="shared" ref="L832:O832" si="1012">L833+L843</f>
        <v>19.506003577933392</v>
      </c>
      <c r="M832" s="1">
        <f t="shared" si="1012"/>
        <v>21.219499750197169</v>
      </c>
      <c r="N832" s="1">
        <f t="shared" si="1012"/>
        <v>20.646202693147579</v>
      </c>
      <c r="O832" s="1">
        <f t="shared" si="1012"/>
        <v>20.088434784046228</v>
      </c>
      <c r="P832" s="1">
        <f>P833+P843</f>
        <v>19.545696295120123</v>
      </c>
      <c r="Q832" s="1">
        <f>Q833+Q843</f>
        <v>19.516774001925143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5.185056191077849</v>
      </c>
      <c r="G833" s="1">
        <f>[1]Industry!C$62</f>
        <v>5.5675586617277402</v>
      </c>
      <c r="H833" s="1">
        <f>[1]Industry!D$62</f>
        <v>5.6974185317264467</v>
      </c>
      <c r="I833" s="1">
        <f>[1]Industry!E$62</f>
        <v>6.9453380328615708</v>
      </c>
      <c r="J833" s="1">
        <f>[1]Industry!F$62</f>
        <v>6.5080430716515592</v>
      </c>
      <c r="K833" s="1">
        <f>[1]Industry!G$62</f>
        <v>7.3982373632458449</v>
      </c>
      <c r="L833" s="1">
        <f>[1]Industry!H$62</f>
        <v>11.082138109102878</v>
      </c>
      <c r="M833" s="1">
        <f>[1]Industry!I$62</f>
        <v>12.413030218592304</v>
      </c>
      <c r="N833" s="1">
        <f>[1]Industry!J$62</f>
        <v>11.905925756068379</v>
      </c>
      <c r="O833" s="1">
        <f>[1]Industry!K$62</f>
        <v>11.852812976975271</v>
      </c>
      <c r="P833" s="1">
        <f>[1]Industry!L$62</f>
        <v>12.569913925880048</v>
      </c>
      <c r="Q833" s="1">
        <f>[1]Industry!M$62</f>
        <v>12.561925974831286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1.1230950448072086</v>
      </c>
      <c r="G834" s="1">
        <f t="shared" ref="G834:K834" si="1013">IFERROR(G793/G$792,0)*G$833</f>
        <v>1.9655116161379889</v>
      </c>
      <c r="H834" s="1">
        <f t="shared" si="1013"/>
        <v>6.8444001311756653E-2</v>
      </c>
      <c r="I834" s="1">
        <f t="shared" si="1013"/>
        <v>1.302401247485981</v>
      </c>
      <c r="J834" s="1">
        <f t="shared" si="1013"/>
        <v>0.79619222602285711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4.3429074849046307E-4</v>
      </c>
      <c r="O834" s="1">
        <f t="shared" si="1014"/>
        <v>5.26905503106154E-4</v>
      </c>
      <c r="P834" s="1">
        <f t="shared" ref="P834:Q842" si="1015">IFERROR(P793/P$792,0)*P$833</f>
        <v>4.8021982168083713E-3</v>
      </c>
      <c r="Q834" s="1">
        <f t="shared" si="1015"/>
        <v>4.7625158993140774E-3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0.9266740066627992</v>
      </c>
      <c r="G835" s="1">
        <f t="shared" si="1016"/>
        <v>8.3362654237742362E-2</v>
      </c>
      <c r="H835" s="1">
        <f t="shared" si="1016"/>
        <v>5.2195071894629352E-2</v>
      </c>
      <c r="I835" s="1">
        <f t="shared" si="1016"/>
        <v>0.45138854923080818</v>
      </c>
      <c r="J835" s="1">
        <f t="shared" si="1016"/>
        <v>0.54502643392666938</v>
      </c>
      <c r="K835" s="1">
        <f t="shared" si="1016"/>
        <v>0.40153963434753176</v>
      </c>
      <c r="L835" s="1">
        <f t="shared" ref="L835:O835" si="1017">IFERROR(L794/L$792,0)*L$833</f>
        <v>0.42533505502743935</v>
      </c>
      <c r="M835" s="1">
        <f t="shared" si="1017"/>
        <v>5.4562145694549487E-2</v>
      </c>
      <c r="N835" s="1">
        <f t="shared" si="1017"/>
        <v>0.44513324532371717</v>
      </c>
      <c r="O835" s="1">
        <f t="shared" si="1017"/>
        <v>0.42593249503147795</v>
      </c>
      <c r="P835" s="1">
        <f t="shared" si="1015"/>
        <v>0.44301448256164894</v>
      </c>
      <c r="Q835" s="1">
        <f t="shared" si="1015"/>
        <v>0.44269499601137496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3.6332027866282105E-4</v>
      </c>
      <c r="L836" s="1">
        <f t="shared" ref="L836:O836" si="1018">IFERROR(L795/L$792,0)*L$833</f>
        <v>7.5651203911957844E-4</v>
      </c>
      <c r="M836" s="1">
        <f t="shared" si="1018"/>
        <v>3.1557630177613288E-2</v>
      </c>
      <c r="N836" s="1">
        <f t="shared" si="1018"/>
        <v>0.25737524263694955</v>
      </c>
      <c r="O836" s="1">
        <f t="shared" si="1018"/>
        <v>0.24628038842408126</v>
      </c>
      <c r="P836" s="1">
        <f t="shared" si="1015"/>
        <v>0.25615445591065839</v>
      </c>
      <c r="Q836" s="1">
        <f t="shared" si="1015"/>
        <v>0.25596660337146737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0</v>
      </c>
      <c r="J837" s="1">
        <f t="shared" si="1016"/>
        <v>1.1344135277032058E-4</v>
      </c>
      <c r="K837" s="1">
        <f t="shared" si="1016"/>
        <v>5.1359175633955401E-4</v>
      </c>
      <c r="L837" s="1">
        <f t="shared" ref="L837:O837" si="1019">IFERROR(L796/L$792,0)*L$833</f>
        <v>5.0765191731836766E-4</v>
      </c>
      <c r="M837" s="1">
        <f t="shared" si="1019"/>
        <v>1.4159126516045904E-4</v>
      </c>
      <c r="N837" s="1">
        <f t="shared" si="1019"/>
        <v>1.0801499668939413E-4</v>
      </c>
      <c r="O837" s="1">
        <f t="shared" si="1019"/>
        <v>2.0918354859883451E-4</v>
      </c>
      <c r="P837" s="1">
        <f t="shared" si="1015"/>
        <v>1.1354395634362991E-4</v>
      </c>
      <c r="Q837" s="1">
        <f t="shared" si="1015"/>
        <v>1.3293773288975604E-4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2.3381963051411652</v>
      </c>
      <c r="G838" s="1">
        <f t="shared" si="1016"/>
        <v>1.8652305225024528</v>
      </c>
      <c r="H838" s="1">
        <f t="shared" si="1016"/>
        <v>2.3948732406126942</v>
      </c>
      <c r="I838" s="1">
        <f t="shared" si="1016"/>
        <v>2.2236647253904374</v>
      </c>
      <c r="J838" s="1">
        <f t="shared" si="1016"/>
        <v>1.8213523244211745</v>
      </c>
      <c r="K838" s="1">
        <f t="shared" si="1016"/>
        <v>1.4753347828957084</v>
      </c>
      <c r="L838" s="1">
        <f t="shared" ref="L838:O838" si="1020">IFERROR(L797/L$792,0)*L$833</f>
        <v>3.4274337517797089E-4</v>
      </c>
      <c r="M838" s="1">
        <f t="shared" si="1020"/>
        <v>1.4032747987587909E-4</v>
      </c>
      <c r="N838" s="1">
        <f t="shared" si="1020"/>
        <v>1.2723008692789217E-4</v>
      </c>
      <c r="O838" s="1">
        <f t="shared" si="1020"/>
        <v>1.2824201004836176E-4</v>
      </c>
      <c r="P838" s="1">
        <f t="shared" si="1015"/>
        <v>8.7267055596508574E-5</v>
      </c>
      <c r="Q838" s="1">
        <f t="shared" si="1015"/>
        <v>6.0945627769897907E-5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7.9031187150004567E-2</v>
      </c>
      <c r="L839" s="1">
        <f t="shared" ref="L839:O839" si="1021">IFERROR(L798/L$792,0)*L$833</f>
        <v>1.1734074357003161</v>
      </c>
      <c r="M839" s="1">
        <f t="shared" si="1021"/>
        <v>2.1034113404506751</v>
      </c>
      <c r="N839" s="1">
        <f t="shared" si="1021"/>
        <v>1.9089345932783164</v>
      </c>
      <c r="O839" s="1">
        <f t="shared" si="1021"/>
        <v>1.9062747909478841</v>
      </c>
      <c r="P839" s="1">
        <f t="shared" si="1015"/>
        <v>1.8999560473292885</v>
      </c>
      <c r="Q839" s="1">
        <f t="shared" si="1015"/>
        <v>1.8987528110242522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0.79709083446667583</v>
      </c>
      <c r="G840" s="1">
        <f t="shared" si="1016"/>
        <v>1.6534538688495559</v>
      </c>
      <c r="H840" s="1">
        <f t="shared" si="1016"/>
        <v>3.1819062179073661</v>
      </c>
      <c r="I840" s="1">
        <f t="shared" si="1016"/>
        <v>2.9678835107543451</v>
      </c>
      <c r="J840" s="1">
        <f t="shared" si="1016"/>
        <v>2.7735436753422626</v>
      </c>
      <c r="K840" s="1">
        <f t="shared" si="1016"/>
        <v>1.6607269358916026</v>
      </c>
      <c r="L840" s="1">
        <f t="shared" ref="L840:O840" si="1022">IFERROR(L799/L$792,0)*L$833</f>
        <v>1.834293116464222</v>
      </c>
      <c r="M840" s="1">
        <f t="shared" si="1022"/>
        <v>1.2189219625345835</v>
      </c>
      <c r="N840" s="1">
        <f t="shared" si="1022"/>
        <v>8.3151093319044807E-3</v>
      </c>
      <c r="O840" s="1">
        <f t="shared" si="1022"/>
        <v>8.2439825611553292E-4</v>
      </c>
      <c r="P840" s="1">
        <f t="shared" si="1015"/>
        <v>5.3079568516585269E-4</v>
      </c>
      <c r="Q840" s="1">
        <f t="shared" si="1015"/>
        <v>8.154705028953753E-4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3.5808758453642682</v>
      </c>
      <c r="L841" s="1">
        <f t="shared" ref="L841:O841" si="1023">IFERROR(L800/L$792,0)*L$833</f>
        <v>7.4634908382810368</v>
      </c>
      <c r="M841" s="1">
        <f t="shared" si="1023"/>
        <v>8.8364883666791147</v>
      </c>
      <c r="N841" s="1">
        <f t="shared" si="1023"/>
        <v>8.8342362580333198</v>
      </c>
      <c r="O841" s="1">
        <f t="shared" si="1023"/>
        <v>8.8219984878434516</v>
      </c>
      <c r="P841" s="1">
        <f t="shared" si="1015"/>
        <v>8.7924830611164015</v>
      </c>
      <c r="Q841" s="1">
        <f t="shared" si="1015"/>
        <v>8.7867313052455103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0</v>
      </c>
      <c r="J842" s="1">
        <f t="shared" si="1016"/>
        <v>0.5718149705858252</v>
      </c>
      <c r="K842" s="1">
        <f t="shared" si="1016"/>
        <v>0.19985206556172799</v>
      </c>
      <c r="L842" s="1">
        <f t="shared" ref="L842:O842" si="1024">IFERROR(L801/L$792,0)*L$833</f>
        <v>0.18400475629824734</v>
      </c>
      <c r="M842" s="1">
        <f t="shared" si="1024"/>
        <v>0.16780685431073203</v>
      </c>
      <c r="N842" s="1">
        <f t="shared" si="1024"/>
        <v>0.45126177163206299</v>
      </c>
      <c r="O842" s="1">
        <f t="shared" si="1024"/>
        <v>0.45063808541050748</v>
      </c>
      <c r="P842" s="1">
        <f t="shared" si="1015"/>
        <v>1.1727720740481369</v>
      </c>
      <c r="Q842" s="1">
        <f t="shared" si="1015"/>
        <v>1.1720083894158129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6.5822738378586099</v>
      </c>
      <c r="G843" s="1">
        <f>[1]Industry!C$63</f>
        <v>7.067848807311087</v>
      </c>
      <c r="H843" s="1">
        <f>[1]Industry!D$63</f>
        <v>6.8712650879107553</v>
      </c>
      <c r="I843" s="1">
        <f>[1]Industry!E$63</f>
        <v>6.6690083059251002</v>
      </c>
      <c r="J843" s="1">
        <f>[1]Industry!F$63</f>
        <v>6.7384796678263612</v>
      </c>
      <c r="K843" s="1">
        <f>[1]Industry!G$63</f>
        <v>6.8526099587252549</v>
      </c>
      <c r="L843" s="1">
        <f>[1]Industry!H$63</f>
        <v>8.4238654688305132</v>
      </c>
      <c r="M843" s="1">
        <f>[1]Industry!I$63</f>
        <v>8.8064695316048649</v>
      </c>
      <c r="N843" s="1">
        <f>[1]Industry!J$63</f>
        <v>8.7402769370791979</v>
      </c>
      <c r="O843" s="1">
        <f>[1]Industry!K$63</f>
        <v>8.2356218070709577</v>
      </c>
      <c r="P843" s="1">
        <f>[1]Industry!L$63</f>
        <v>6.9757823692400756</v>
      </c>
      <c r="Q843" s="1">
        <f>[1]Industry!M$63</f>
        <v>6.954848027093858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5.3111191042467905</v>
      </c>
      <c r="G844" s="1">
        <f t="shared" ref="G844:O844" si="1025">G845</f>
        <v>6.266938605770056</v>
      </c>
      <c r="H844" s="1">
        <f t="shared" si="1025"/>
        <v>5.8303069185643857</v>
      </c>
      <c r="I844" s="1">
        <f t="shared" si="1025"/>
        <v>6.8703157373803938</v>
      </c>
      <c r="J844" s="1">
        <f t="shared" si="1025"/>
        <v>7.4519472019446855</v>
      </c>
      <c r="K844" s="1">
        <f t="shared" si="1025"/>
        <v>8.0873900779702659</v>
      </c>
      <c r="L844" s="1">
        <f t="shared" si="1025"/>
        <v>5.9833458950461642</v>
      </c>
      <c r="M844" s="1">
        <f t="shared" si="1025"/>
        <v>6.0099157171041302</v>
      </c>
      <c r="N844" s="1">
        <f t="shared" si="1025"/>
        <v>5.9606848524213163</v>
      </c>
      <c r="O844" s="1">
        <f t="shared" si="1025"/>
        <v>7.6441107324147461</v>
      </c>
      <c r="P844" s="1">
        <f>P845</f>
        <v>5.9336143582682501</v>
      </c>
      <c r="Q844" s="1">
        <f>Q845</f>
        <v>5.914173097691064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5.3111191042467905</v>
      </c>
      <c r="G845" s="1">
        <f>[1]Industry!C$64</f>
        <v>6.266938605770056</v>
      </c>
      <c r="H845" s="1">
        <f>[1]Industry!D$64</f>
        <v>5.8303069185643857</v>
      </c>
      <c r="I845" s="1">
        <f>[1]Industry!E$64</f>
        <v>6.8703157373803938</v>
      </c>
      <c r="J845" s="1">
        <f>[1]Industry!F$64</f>
        <v>7.4519472019446855</v>
      </c>
      <c r="K845" s="1">
        <f>[1]Industry!G$64</f>
        <v>8.0873900779702659</v>
      </c>
      <c r="L845" s="1">
        <f>[1]Industry!H$64</f>
        <v>5.9833458950461642</v>
      </c>
      <c r="M845" s="1">
        <f>[1]Industry!I$64</f>
        <v>6.0099157171041302</v>
      </c>
      <c r="N845" s="1">
        <f>[1]Industry!J$64</f>
        <v>5.9606848524213163</v>
      </c>
      <c r="O845" s="1">
        <f>[1]Industry!K$64</f>
        <v>7.6441107324147461</v>
      </c>
      <c r="P845" s="1">
        <f>[1]Industry!L$64</f>
        <v>5.9336143582682501</v>
      </c>
      <c r="Q845" s="1">
        <f>[1]Industry!M$64</f>
        <v>5.914173097691064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0.46151839746871431</v>
      </c>
      <c r="G846" s="1">
        <f t="shared" ref="G846:O846" si="1026">G847</f>
        <v>0.54457506872721795</v>
      </c>
      <c r="H846" s="1">
        <f t="shared" si="1026"/>
        <v>0.54457504941151946</v>
      </c>
      <c r="I846" s="1">
        <f t="shared" si="1026"/>
        <v>0.54457515430377301</v>
      </c>
      <c r="J846" s="1">
        <f t="shared" si="1026"/>
        <v>0.5445761286694798</v>
      </c>
      <c r="K846" s="1">
        <f t="shared" si="1026"/>
        <v>0.54457627650920737</v>
      </c>
      <c r="L846" s="1">
        <f t="shared" si="1026"/>
        <v>0.54457612969648461</v>
      </c>
      <c r="M846" s="1">
        <f t="shared" si="1026"/>
        <v>0.54457654724859528</v>
      </c>
      <c r="N846" s="1">
        <f t="shared" si="1026"/>
        <v>0.54457635905268109</v>
      </c>
      <c r="O846" s="1">
        <f t="shared" si="1026"/>
        <v>0.54457706687933394</v>
      </c>
      <c r="P846" s="1">
        <f>P847</f>
        <v>0.54457736961820569</v>
      </c>
      <c r="Q846" s="1">
        <f>Q847</f>
        <v>0.54458018177940892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0.46151839746871431</v>
      </c>
      <c r="G847" s="1">
        <f>[1]Industry!C$65</f>
        <v>0.54457506872721795</v>
      </c>
      <c r="H847" s="1">
        <f>[1]Industry!D$65</f>
        <v>0.54457504941151946</v>
      </c>
      <c r="I847" s="1">
        <f>[1]Industry!E$65</f>
        <v>0.54457515430377301</v>
      </c>
      <c r="J847" s="1">
        <f>[1]Industry!F$65</f>
        <v>0.5445761286694798</v>
      </c>
      <c r="K847" s="1">
        <f>[1]Industry!G$65</f>
        <v>0.54457627650920737</v>
      </c>
      <c r="L847" s="1">
        <f>[1]Industry!H$65</f>
        <v>0.54457612969648461</v>
      </c>
      <c r="M847" s="1">
        <f>[1]Industry!I$65</f>
        <v>0.54457654724859528</v>
      </c>
      <c r="N847" s="1">
        <f>[1]Industry!J$65</f>
        <v>0.54457635905268109</v>
      </c>
      <c r="O847" s="1">
        <f>[1]Industry!K$65</f>
        <v>0.54457706687933394</v>
      </c>
      <c r="P847" s="1">
        <f>[1]Industry!L$65</f>
        <v>0.54457736961820569</v>
      </c>
      <c r="Q847" s="1">
        <f>[1]Industry!M$65</f>
        <v>0.54458018177940892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4.1173658870948548</v>
      </c>
      <c r="G848" s="1">
        <f t="shared" ref="G848:O848" si="1027">G849</f>
        <v>4.2663167967969731</v>
      </c>
      <c r="H848" s="1">
        <f t="shared" si="1027"/>
        <v>2.9611645569449094</v>
      </c>
      <c r="I848" s="1">
        <f t="shared" si="1027"/>
        <v>2.9280927712574103</v>
      </c>
      <c r="J848" s="1">
        <f t="shared" si="1027"/>
        <v>2.8950243114098289</v>
      </c>
      <c r="K848" s="1">
        <f t="shared" si="1027"/>
        <v>2.8804223097494241</v>
      </c>
      <c r="L848" s="1">
        <f t="shared" si="1027"/>
        <v>2.9092144573433116</v>
      </c>
      <c r="M848" s="1">
        <f t="shared" si="1027"/>
        <v>3.4128945719129203E-4</v>
      </c>
      <c r="N848" s="1">
        <f t="shared" si="1027"/>
        <v>1.3114312761706881E-4</v>
      </c>
      <c r="O848" s="1">
        <f t="shared" si="1027"/>
        <v>1.6343974818153515E-4</v>
      </c>
      <c r="P848" s="1">
        <f>P849</f>
        <v>8.9074861027700034E-5</v>
      </c>
      <c r="Q848" s="1">
        <f>Q849</f>
        <v>3.5442814847433937E-5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4.1173658870948548</v>
      </c>
      <c r="G849" s="1">
        <f>[1]Industry!C$66</f>
        <v>4.2663167967969731</v>
      </c>
      <c r="H849" s="1">
        <f>[1]Industry!D$66</f>
        <v>2.9611645569449094</v>
      </c>
      <c r="I849" s="1">
        <f>[1]Industry!E$66</f>
        <v>2.9280927712574103</v>
      </c>
      <c r="J849" s="1">
        <f>[1]Industry!F$66</f>
        <v>2.8950243114098289</v>
      </c>
      <c r="K849" s="1">
        <f>[1]Industry!G$66</f>
        <v>2.8804223097494241</v>
      </c>
      <c r="L849" s="1">
        <f>[1]Industry!H$66</f>
        <v>2.9092144573433116</v>
      </c>
      <c r="M849" s="1">
        <f>[1]Industry!I$66</f>
        <v>3.4128945719129203E-4</v>
      </c>
      <c r="N849" s="1">
        <f>[1]Industry!J$66</f>
        <v>1.3114312761706881E-4</v>
      </c>
      <c r="O849" s="1">
        <f>[1]Industry!K$66</f>
        <v>1.6343974818153515E-4</v>
      </c>
      <c r="P849" s="1">
        <f>[1]Industry!L$66</f>
        <v>8.9074861027700034E-5</v>
      </c>
      <c r="Q849" s="1">
        <f>[1]Industry!M$66</f>
        <v>3.5442814847433937E-5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6.7631089829422522E-2</v>
      </c>
      <c r="G850" s="1">
        <f t="shared" ref="G850:O850" si="1028">G851</f>
        <v>8.5489953237138469E-2</v>
      </c>
      <c r="H850" s="1">
        <f t="shared" si="1028"/>
        <v>8.5434686722069567E-2</v>
      </c>
      <c r="I850" s="1">
        <f t="shared" si="1028"/>
        <v>8.5490449993937623E-2</v>
      </c>
      <c r="J850" s="1">
        <f t="shared" si="1028"/>
        <v>7.8258024679313962E-2</v>
      </c>
      <c r="K850" s="1">
        <f t="shared" si="1028"/>
        <v>8.5512553548051651E-2</v>
      </c>
      <c r="L850" s="1">
        <f t="shared" si="1028"/>
        <v>8.5505463052337263E-2</v>
      </c>
      <c r="M850" s="1">
        <f t="shared" si="1028"/>
        <v>8.5509864867052504E-2</v>
      </c>
      <c r="N850" s="1">
        <f t="shared" si="1028"/>
        <v>5.3057022504126083E-2</v>
      </c>
      <c r="O850" s="1">
        <f t="shared" si="1028"/>
        <v>4.6327229882113428E-2</v>
      </c>
      <c r="P850" s="1">
        <f>P851</f>
        <v>8.5134816227416359E-3</v>
      </c>
      <c r="Q850" s="1">
        <f>Q851</f>
        <v>4.8283236997375198E-4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6.7631089829422522E-2</v>
      </c>
      <c r="G851" s="1">
        <f>[1]Industry!C$67</f>
        <v>8.5489953237138469E-2</v>
      </c>
      <c r="H851" s="1">
        <f>[1]Industry!D$67</f>
        <v>8.5434686722069567E-2</v>
      </c>
      <c r="I851" s="1">
        <f>[1]Industry!E$67</f>
        <v>8.5490449993937623E-2</v>
      </c>
      <c r="J851" s="1">
        <f>[1]Industry!F$67</f>
        <v>7.8258024679313962E-2</v>
      </c>
      <c r="K851" s="1">
        <f>[1]Industry!G$67</f>
        <v>8.5512553548051651E-2</v>
      </c>
      <c r="L851" s="1">
        <f>[1]Industry!H$67</f>
        <v>8.5505463052337263E-2</v>
      </c>
      <c r="M851" s="1">
        <f>[1]Industry!I$67</f>
        <v>8.5509864867052504E-2</v>
      </c>
      <c r="N851" s="1">
        <f>[1]Industry!J$67</f>
        <v>5.3057022504126083E-2</v>
      </c>
      <c r="O851" s="1">
        <f>[1]Industry!K$67</f>
        <v>4.6327229882113428E-2</v>
      </c>
      <c r="P851" s="1">
        <f>[1]Industry!L$67</f>
        <v>8.5134816227416359E-3</v>
      </c>
      <c r="Q851" s="1">
        <f>[1]Industry!M$67</f>
        <v>4.8283236997375198E-4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0</v>
      </c>
      <c r="J852" s="1">
        <f t="shared" si="1029"/>
        <v>8.5971741010222313</v>
      </c>
      <c r="K852" s="1">
        <f t="shared" si="1029"/>
        <v>8.5973359511557508</v>
      </c>
      <c r="L852" s="1">
        <f t="shared" si="1029"/>
        <v>8.5973371357855868</v>
      </c>
      <c r="M852" s="1">
        <f t="shared" si="1029"/>
        <v>9.2665745688493697</v>
      </c>
      <c r="N852" s="1">
        <f t="shared" si="1029"/>
        <v>11.353850516632502</v>
      </c>
      <c r="O852" s="1">
        <f t="shared" si="1029"/>
        <v>12.230302062596504</v>
      </c>
      <c r="P852" s="1">
        <f>P853</f>
        <v>12.230281118694208</v>
      </c>
      <c r="Q852" s="1">
        <f>Q853</f>
        <v>12.230286813677848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8.5971741010222313</v>
      </c>
      <c r="K853" s="1">
        <f>[1]Industry!G$69</f>
        <v>8.5973359511557508</v>
      </c>
      <c r="L853" s="1">
        <f>[1]Industry!H$69</f>
        <v>8.5973371357855868</v>
      </c>
      <c r="M853" s="1">
        <f>[1]Industry!I$69</f>
        <v>9.2665745688493697</v>
      </c>
      <c r="N853" s="1">
        <f>[1]Industry!J$69</f>
        <v>11.353850516632502</v>
      </c>
      <c r="O853" s="1">
        <f>[1]Industry!K$69</f>
        <v>12.230302062596504</v>
      </c>
      <c r="P853" s="1">
        <f>[1]Industry!L$69</f>
        <v>12.230281118694208</v>
      </c>
      <c r="Q853" s="1">
        <f>[1]Industry!M$69</f>
        <v>12.230286813677848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4.8941911818712578</v>
      </c>
      <c r="H854" s="1">
        <f t="shared" si="1030"/>
        <v>4.8941917948149749</v>
      </c>
      <c r="I854" s="1">
        <f t="shared" si="1030"/>
        <v>4.8943817443667674</v>
      </c>
      <c r="J854" s="1">
        <f t="shared" si="1030"/>
        <v>5.5912986665024418</v>
      </c>
      <c r="K854" s="1">
        <f t="shared" si="1030"/>
        <v>5.6482792631819798</v>
      </c>
      <c r="L854" s="1">
        <f t="shared" ref="L854:O854" si="1031">SUM(L855:L856)</f>
        <v>5.6483051557295569</v>
      </c>
      <c r="M854" s="1">
        <f t="shared" si="1031"/>
        <v>5.6483701093732739</v>
      </c>
      <c r="N854" s="1">
        <f t="shared" si="1031"/>
        <v>5.6483005208469672</v>
      </c>
      <c r="O854" s="1">
        <f t="shared" si="1031"/>
        <v>5.6483767675091396</v>
      </c>
      <c r="P854" s="1">
        <f>SUM(P855:P856)</f>
        <v>5.648310136720343</v>
      </c>
      <c r="Q854" s="1">
        <f>SUM(Q855:Q856)</f>
        <v>5.6483790601314601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0.8505940637633822</v>
      </c>
      <c r="H855" s="1">
        <f>[1]Industry!D$6-H856</f>
        <v>0.8505941702909503</v>
      </c>
      <c r="I855" s="1">
        <f>[1]Industry!E$6-I856</f>
        <v>0.85066372488317654</v>
      </c>
      <c r="J855" s="1">
        <f>[1]Industry!F$6-J856</f>
        <v>0.97369360894599133</v>
      </c>
      <c r="K855" s="1">
        <f>[1]Industry!G$6-K856</f>
        <v>0.99813188592323687</v>
      </c>
      <c r="L855" s="1">
        <f>[1]Industry!H$6-L856</f>
        <v>0.99811288681346966</v>
      </c>
      <c r="M855" s="1">
        <f>[1]Industry!I$6-M856</f>
        <v>0.99611010054518445</v>
      </c>
      <c r="N855" s="1">
        <f>[1]Industry!J$6-N856</f>
        <v>0.99581169820777848</v>
      </c>
      <c r="O855" s="1">
        <f>[1]Industry!K$6-O856</f>
        <v>0.99578489806929937</v>
      </c>
      <c r="P855" s="1">
        <f>[1]Industry!L$6-P856</f>
        <v>0.99577465461297354</v>
      </c>
      <c r="Q855" s="1">
        <f>[1]Industry!M$6-Q856</f>
        <v>0.9957860423744167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4.0435971181078756</v>
      </c>
      <c r="H856" s="1">
        <f>[1]Industry!D$70</f>
        <v>4.0435976245240246</v>
      </c>
      <c r="I856" s="1">
        <f>[1]Industry!E$70</f>
        <v>4.0437180194835909</v>
      </c>
      <c r="J856" s="1">
        <f>[1]Industry!F$70</f>
        <v>4.6176050575564505</v>
      </c>
      <c r="K856" s="1">
        <f>[1]Industry!G$70</f>
        <v>4.6501473772587429</v>
      </c>
      <c r="L856" s="1">
        <f>[1]Industry!H$70</f>
        <v>4.6501922689160873</v>
      </c>
      <c r="M856" s="1">
        <f>[1]Industry!I$70</f>
        <v>4.6522600088280894</v>
      </c>
      <c r="N856" s="1">
        <f>[1]Industry!J$70</f>
        <v>4.6524888226391887</v>
      </c>
      <c r="O856" s="1">
        <f>[1]Industry!K$70</f>
        <v>4.6525918694398403</v>
      </c>
      <c r="P856" s="1">
        <f>[1]Industry!L$70</f>
        <v>4.6525354821073694</v>
      </c>
      <c r="Q856" s="1">
        <f>[1]Industry!M$70</f>
        <v>4.6525930177570434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0.84261542941328438</v>
      </c>
      <c r="G858" s="4">
        <f t="shared" ref="G858:K858" si="1032">IFERROR(G820/G765,"-")</f>
        <v>0.84306236513985411</v>
      </c>
      <c r="H858" s="4">
        <f t="shared" si="1032"/>
        <v>0.84373276872970648</v>
      </c>
      <c r="I858" s="4">
        <f t="shared" si="1032"/>
        <v>0.84485010804612937</v>
      </c>
      <c r="J858" s="4">
        <f t="shared" si="1032"/>
        <v>0.84596744736255325</v>
      </c>
      <c r="K858" s="4">
        <f t="shared" si="1032"/>
        <v>0.84708478667897735</v>
      </c>
      <c r="L858" s="4">
        <f t="shared" ref="L858:O858" si="1033">IFERROR(L820/L765,"-")</f>
        <v>0.8482021259954009</v>
      </c>
      <c r="M858" s="4">
        <f t="shared" si="1033"/>
        <v>0.84931946531182256</v>
      </c>
      <c r="N858" s="4">
        <f t="shared" si="1033"/>
        <v>0.84931946531182256</v>
      </c>
      <c r="O858" s="4">
        <f t="shared" si="1033"/>
        <v>0.84931946531182412</v>
      </c>
      <c r="P858" s="4">
        <f t="shared" ref="P858:Q860" si="1034">IFERROR(P820/P765,"-")</f>
        <v>0.8493194653118239</v>
      </c>
      <c r="Q858" s="4">
        <f t="shared" si="1034"/>
        <v>0.84931946531182279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3.0809801822513294</v>
      </c>
      <c r="G859" s="4">
        <f t="shared" si="1037"/>
        <v>3.1055374774069118</v>
      </c>
      <c r="H859" s="4">
        <f t="shared" si="1037"/>
        <v>3.1423734201402866</v>
      </c>
      <c r="I859" s="4">
        <f t="shared" si="1037"/>
        <v>3.203766658029251</v>
      </c>
      <c r="J859" s="4">
        <f t="shared" si="1037"/>
        <v>3.26515989591821</v>
      </c>
      <c r="K859" s="4">
        <f t="shared" si="1037"/>
        <v>3.3265531338071725</v>
      </c>
      <c r="L859" s="4">
        <f t="shared" ref="L859:O859" si="1038">IFERROR(L821/L766,"-")</f>
        <v>3.3879463716961276</v>
      </c>
      <c r="M859" s="4">
        <f t="shared" si="1038"/>
        <v>3.449339609585091</v>
      </c>
      <c r="N859" s="4">
        <f t="shared" si="1038"/>
        <v>3.4493396095850906</v>
      </c>
      <c r="O859" s="4">
        <f t="shared" si="1038"/>
        <v>3.4493396095850914</v>
      </c>
      <c r="P859" s="4">
        <f t="shared" si="1034"/>
        <v>3.4493396095850928</v>
      </c>
      <c r="Q859" s="4">
        <f t="shared" si="1034"/>
        <v>3.4493396095850923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0.99999999999999989</v>
      </c>
      <c r="G860" s="4">
        <f t="shared" si="1039"/>
        <v>0.99999999611019041</v>
      </c>
      <c r="H860" s="4">
        <f t="shared" si="1039"/>
        <v>0.99999999614487245</v>
      </c>
      <c r="I860" s="4">
        <f t="shared" si="1039"/>
        <v>1.0000004036536094</v>
      </c>
      <c r="J860" s="4">
        <f t="shared" si="1039"/>
        <v>1.0000015836798142</v>
      </c>
      <c r="K860" s="4">
        <f t="shared" si="1039"/>
        <v>1.0000036039186924</v>
      </c>
      <c r="L860" s="4">
        <f t="shared" ref="L860:O860" si="1040">IFERROR(L822/L767,"-")</f>
        <v>0.99999583062927855</v>
      </c>
      <c r="M860" s="4">
        <f t="shared" si="1040"/>
        <v>0.96227997140295385</v>
      </c>
      <c r="N860" s="4">
        <f t="shared" si="1040"/>
        <v>0.96272566179504115</v>
      </c>
      <c r="O860" s="4">
        <f t="shared" si="1040"/>
        <v>0.96369527432133673</v>
      </c>
      <c r="P860" s="4">
        <f t="shared" si="1034"/>
        <v>0.96278540816463698</v>
      </c>
      <c r="Q860" s="4">
        <f t="shared" si="1034"/>
        <v>0.96286219473040613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0.77746213224363525</v>
      </c>
      <c r="G861" s="4">
        <f t="shared" ref="G861:K862" si="1041">IFERROR(G824/G769,"-")</f>
        <v>0.7787198856493236</v>
      </c>
      <c r="H861" s="4">
        <f t="shared" si="1041"/>
        <v>0.780606515757856</v>
      </c>
      <c r="I861" s="4">
        <f t="shared" si="1041"/>
        <v>0.78375089927207719</v>
      </c>
      <c r="J861" s="4">
        <f t="shared" si="1041"/>
        <v>0.78689528278629783</v>
      </c>
      <c r="K861" s="4">
        <f t="shared" si="1041"/>
        <v>0.79003966630051936</v>
      </c>
      <c r="L861" s="4">
        <f t="shared" ref="L861:O861" si="1042">IFERROR(L824/L769,"-")</f>
        <v>0.79318404981473978</v>
      </c>
      <c r="M861" s="4">
        <f t="shared" si="1042"/>
        <v>0.79632843332896153</v>
      </c>
      <c r="N861" s="4">
        <f t="shared" si="1042"/>
        <v>0.79632843332896042</v>
      </c>
      <c r="O861" s="4">
        <f t="shared" si="1042"/>
        <v>0.79632843332896042</v>
      </c>
      <c r="P861" s="4">
        <f>IFERROR(P824/P769,"-")</f>
        <v>0.79632843332896086</v>
      </c>
      <c r="Q861" s="4">
        <f>IFERROR(Q824/Q769,"-")</f>
        <v>0.79632843332896108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0.67612500000000042</v>
      </c>
      <c r="G862" s="4">
        <f t="shared" si="1041"/>
        <v>0.67904999999999915</v>
      </c>
      <c r="H862" s="4">
        <f t="shared" si="1041"/>
        <v>0.68343749999999981</v>
      </c>
      <c r="I862" s="4">
        <f t="shared" si="1041"/>
        <v>0.69075000000000042</v>
      </c>
      <c r="J862" s="4">
        <f t="shared" si="1041"/>
        <v>0.69806250000000036</v>
      </c>
      <c r="K862" s="4">
        <f t="shared" si="1041"/>
        <v>0.70537499999999975</v>
      </c>
      <c r="L862" s="4">
        <f t="shared" ref="L862:O862" si="1043">IFERROR(L825/L770,"-")</f>
        <v>0.71268750000000081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0.80501750620444223</v>
      </c>
      <c r="G863" s="4">
        <f t="shared" ref="G863:K865" si="1044">IFERROR(G827/G779,"-")</f>
        <v>0.80596612975187387</v>
      </c>
      <c r="H863" s="4">
        <f t="shared" si="1044"/>
        <v>0.80690211755020314</v>
      </c>
      <c r="I863" s="4">
        <f t="shared" si="1044"/>
        <v>0.80863402577077925</v>
      </c>
      <c r="J863" s="4">
        <f t="shared" si="1044"/>
        <v>0.83428623437365357</v>
      </c>
      <c r="K863" s="4">
        <f t="shared" si="1044"/>
        <v>0.82943025730074127</v>
      </c>
      <c r="L863" s="4">
        <f t="shared" ref="L863:O863" si="1045">IFERROR(L827/L779,"-")</f>
        <v>0.83831508545687505</v>
      </c>
      <c r="M863" s="4">
        <f t="shared" si="1045"/>
        <v>0.84083622395612823</v>
      </c>
      <c r="N863" s="4">
        <f t="shared" si="1045"/>
        <v>0.83550223054003858</v>
      </c>
      <c r="O863" s="4">
        <f t="shared" si="1045"/>
        <v>0.83537750589574422</v>
      </c>
      <c r="P863" s="4">
        <f t="shared" ref="P863:Q865" si="1046">IFERROR(P827/P779,"-")</f>
        <v>0.83489960284038067</v>
      </c>
      <c r="Q863" s="4">
        <f t="shared" si="1046"/>
        <v>0.82085894424040862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0.59377101680620226</v>
      </c>
      <c r="I864" s="4">
        <f t="shared" si="1044"/>
        <v>0.8234211843422522</v>
      </c>
      <c r="J864" s="4">
        <f t="shared" si="1044"/>
        <v>0.21750526243830512</v>
      </c>
      <c r="K864" s="4">
        <f t="shared" si="1044"/>
        <v>3.3662276536044464</v>
      </c>
      <c r="L864" s="4">
        <f t="shared" ref="L864:O864" si="1047">IFERROR(L828/L780,"-")</f>
        <v>3.2758734312434146</v>
      </c>
      <c r="M864" s="4">
        <f t="shared" si="1047"/>
        <v>2.0707113562294142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0.70998228041076628</v>
      </c>
      <c r="G865" s="4">
        <f t="shared" si="1044"/>
        <v>0.69896087057422041</v>
      </c>
      <c r="H865" s="4">
        <f t="shared" si="1044"/>
        <v>0.69948911201327391</v>
      </c>
      <c r="I865" s="4">
        <f t="shared" si="1044"/>
        <v>0.70644259795141862</v>
      </c>
      <c r="J865" s="4">
        <f t="shared" si="1044"/>
        <v>0.70644335818005577</v>
      </c>
      <c r="K865" s="4">
        <f t="shared" si="1044"/>
        <v>0.70644378329221025</v>
      </c>
      <c r="L865" s="4">
        <f t="shared" ref="L865:O865" si="1048">IFERROR(L829/L781,"-")</f>
        <v>0.71091551449736035</v>
      </c>
      <c r="M865" s="4">
        <f t="shared" si="1048"/>
        <v>0.71538738298429261</v>
      </c>
      <c r="N865" s="4">
        <f t="shared" si="1048"/>
        <v>0.7200000000000002</v>
      </c>
      <c r="O865" s="4">
        <f t="shared" si="1048"/>
        <v>0.72000000000000031</v>
      </c>
      <c r="P865" s="4">
        <f t="shared" si="1046"/>
        <v>0.72</v>
      </c>
      <c r="Q865" s="4">
        <f t="shared" si="1046"/>
        <v>0.72000000000000042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0.66499999999999959</v>
      </c>
      <c r="G866" s="4">
        <f t="shared" ref="G866:K866" si="1049">IFERROR(G831/G790,"-")</f>
        <v>0.66599999999999993</v>
      </c>
      <c r="H866" s="4">
        <f t="shared" si="1049"/>
        <v>0.66749999999999976</v>
      </c>
      <c r="I866" s="4">
        <f t="shared" si="1049"/>
        <v>0.66999999999999982</v>
      </c>
      <c r="J866" s="4">
        <f t="shared" si="1049"/>
        <v>0.67250000000000043</v>
      </c>
      <c r="K866" s="4">
        <f t="shared" si="1049"/>
        <v>0.67499999999999993</v>
      </c>
      <c r="L866" s="4">
        <f t="shared" ref="L866:O866" si="1050">IFERROR(L831/L790,"-")</f>
        <v>0.67750000000000044</v>
      </c>
      <c r="M866" s="4" t="str">
        <f t="shared" si="1050"/>
        <v>-</v>
      </c>
      <c r="N866" s="4">
        <f t="shared" si="1050"/>
        <v>0.68000000000000071</v>
      </c>
      <c r="O866" s="4">
        <f t="shared" si="1050"/>
        <v>0.67999999999999972</v>
      </c>
      <c r="P866" s="4">
        <f>IFERROR(P831/P790,"-")</f>
        <v>0.68</v>
      </c>
      <c r="Q866" s="4">
        <f>IFERROR(Q831/Q790,"-")</f>
        <v>0.6799999999999996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1.2085018078166647</v>
      </c>
      <c r="G867" s="4">
        <f t="shared" ref="G867:K867" si="1051">IFERROR(G834/G793,"-")</f>
        <v>0.94831997097892007</v>
      </c>
      <c r="H867" s="4">
        <f t="shared" si="1051"/>
        <v>0.93906080762960664</v>
      </c>
      <c r="I867" s="4">
        <f t="shared" si="1051"/>
        <v>0.99123417399613767</v>
      </c>
      <c r="J867" s="4">
        <f t="shared" si="1051"/>
        <v>0.93755370697014839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0.9490939814187429</v>
      </c>
      <c r="O867" s="4">
        <f t="shared" si="1052"/>
        <v>0.94777490696517541</v>
      </c>
      <c r="P867" s="4">
        <f t="shared" ref="P867:Q876" si="1053">IFERROR(P834/P793,"-")</f>
        <v>0.94460449961725612</v>
      </c>
      <c r="Q867" s="4">
        <f t="shared" si="1053"/>
        <v>0.94398609880085693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1.2085018078166647</v>
      </c>
      <c r="G868" s="4">
        <f t="shared" si="1054"/>
        <v>0.94831997097892007</v>
      </c>
      <c r="H868" s="4">
        <f t="shared" si="1054"/>
        <v>0.93906080762960653</v>
      </c>
      <c r="I868" s="4">
        <f t="shared" si="1054"/>
        <v>0.99123417399613745</v>
      </c>
      <c r="J868" s="4">
        <f t="shared" si="1054"/>
        <v>0.93755370697014839</v>
      </c>
      <c r="K868" s="4">
        <f t="shared" si="1054"/>
        <v>0.9422628914535327</v>
      </c>
      <c r="L868" s="4">
        <f t="shared" ref="L868:O868" si="1055">IFERROR(L835/L794,"-")</f>
        <v>0.94641710992521588</v>
      </c>
      <c r="M868" s="4">
        <f t="shared" si="1055"/>
        <v>0.94933237459450337</v>
      </c>
      <c r="N868" s="4">
        <f t="shared" si="1055"/>
        <v>0.94909398141874302</v>
      </c>
      <c r="O868" s="4">
        <f t="shared" si="1055"/>
        <v>0.94777490696517541</v>
      </c>
      <c r="P868" s="4">
        <f t="shared" si="1053"/>
        <v>0.94460449961725612</v>
      </c>
      <c r="Q868" s="4">
        <f t="shared" si="1053"/>
        <v>0.94398609880085693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0.9422628914535327</v>
      </c>
      <c r="L869" s="4">
        <f t="shared" ref="L869:O869" si="1056">IFERROR(L836/L795,"-")</f>
        <v>0.94641710992521577</v>
      </c>
      <c r="M869" s="4">
        <f t="shared" si="1056"/>
        <v>0.94933237459450326</v>
      </c>
      <c r="N869" s="4">
        <f t="shared" si="1056"/>
        <v>0.9490939814187429</v>
      </c>
      <c r="O869" s="4">
        <f t="shared" si="1056"/>
        <v>0.9477749069651753</v>
      </c>
      <c r="P869" s="4">
        <f t="shared" si="1053"/>
        <v>0.94460449961725623</v>
      </c>
      <c r="Q869" s="4">
        <f t="shared" si="1053"/>
        <v>0.94398609880085682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 t="str">
        <f t="shared" si="1054"/>
        <v>-</v>
      </c>
      <c r="J870" s="4">
        <f t="shared" si="1054"/>
        <v>0.93755370697014839</v>
      </c>
      <c r="K870" s="4">
        <f t="shared" si="1054"/>
        <v>0.94226289145353259</v>
      </c>
      <c r="L870" s="4">
        <f t="shared" ref="L870:O870" si="1057">IFERROR(L837/L796,"-")</f>
        <v>0.94641710992521599</v>
      </c>
      <c r="M870" s="4">
        <f t="shared" si="1057"/>
        <v>0.94933237459450337</v>
      </c>
      <c r="N870" s="4">
        <f t="shared" si="1057"/>
        <v>0.94909398141874302</v>
      </c>
      <c r="O870" s="4">
        <f t="shared" si="1057"/>
        <v>0.9477749069651753</v>
      </c>
      <c r="P870" s="4">
        <f t="shared" si="1053"/>
        <v>0.94460449961725612</v>
      </c>
      <c r="Q870" s="4">
        <f t="shared" si="1053"/>
        <v>0.94398609880085693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1.2085018078166649</v>
      </c>
      <c r="G871" s="4">
        <f t="shared" si="1054"/>
        <v>0.94831997097892007</v>
      </c>
      <c r="H871" s="4">
        <f t="shared" si="1054"/>
        <v>0.93906080762960664</v>
      </c>
      <c r="I871" s="4">
        <f t="shared" si="1054"/>
        <v>0.99123417399613756</v>
      </c>
      <c r="J871" s="4">
        <f t="shared" si="1054"/>
        <v>0.93755370697014839</v>
      </c>
      <c r="K871" s="4">
        <f t="shared" si="1054"/>
        <v>0.9422628914535327</v>
      </c>
      <c r="L871" s="4">
        <f t="shared" ref="L871:O871" si="1058">IFERROR(L838/L797,"-")</f>
        <v>0.94641710992521588</v>
      </c>
      <c r="M871" s="4">
        <f t="shared" si="1058"/>
        <v>0.94933237459450348</v>
      </c>
      <c r="N871" s="4">
        <f t="shared" si="1058"/>
        <v>0.94909398141874313</v>
      </c>
      <c r="O871" s="4">
        <f t="shared" si="1058"/>
        <v>0.94777490696517541</v>
      </c>
      <c r="P871" s="4">
        <f t="shared" si="1053"/>
        <v>0.94460449961725612</v>
      </c>
      <c r="Q871" s="4">
        <f t="shared" si="1053"/>
        <v>0.94398609880085693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0.9422628914535327</v>
      </c>
      <c r="L872" s="4">
        <f t="shared" ref="L872:O872" si="1059">IFERROR(L839/L798,"-")</f>
        <v>0.94641710992521588</v>
      </c>
      <c r="M872" s="4">
        <f t="shared" si="1059"/>
        <v>0.94933237459450337</v>
      </c>
      <c r="N872" s="4">
        <f t="shared" si="1059"/>
        <v>0.94909398141874302</v>
      </c>
      <c r="O872" s="4">
        <f t="shared" si="1059"/>
        <v>0.94777490696517541</v>
      </c>
      <c r="P872" s="4">
        <f t="shared" si="1053"/>
        <v>0.94460449961725623</v>
      </c>
      <c r="Q872" s="4">
        <f t="shared" si="1053"/>
        <v>0.94398609880085693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1.2085018078166647</v>
      </c>
      <c r="G873" s="4">
        <f t="shared" si="1054"/>
        <v>0.94831997097892018</v>
      </c>
      <c r="H873" s="4">
        <f t="shared" si="1054"/>
        <v>0.93906080762960653</v>
      </c>
      <c r="I873" s="4">
        <f t="shared" si="1054"/>
        <v>0.99123417399613767</v>
      </c>
      <c r="J873" s="4">
        <f t="shared" si="1054"/>
        <v>0.93755370697014828</v>
      </c>
      <c r="K873" s="4">
        <f t="shared" si="1054"/>
        <v>0.9422628914535327</v>
      </c>
      <c r="L873" s="4">
        <f t="shared" ref="L873:O873" si="1060">IFERROR(L840/L799,"-")</f>
        <v>0.94641710992521588</v>
      </c>
      <c r="M873" s="4">
        <f t="shared" si="1060"/>
        <v>0.94933237459450337</v>
      </c>
      <c r="N873" s="4">
        <f t="shared" si="1060"/>
        <v>0.94909398141874302</v>
      </c>
      <c r="O873" s="4">
        <f t="shared" si="1060"/>
        <v>0.9477749069651753</v>
      </c>
      <c r="P873" s="4">
        <f t="shared" si="1053"/>
        <v>0.94460449961725623</v>
      </c>
      <c r="Q873" s="4">
        <f t="shared" si="1053"/>
        <v>0.94398609880085693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0.9422628914535327</v>
      </c>
      <c r="L874" s="4">
        <f t="shared" ref="L874:O874" si="1061">IFERROR(L841/L800,"-")</f>
        <v>0.94641710992521588</v>
      </c>
      <c r="M874" s="4">
        <f t="shared" si="1061"/>
        <v>0.94933237459450348</v>
      </c>
      <c r="N874" s="4">
        <f t="shared" si="1061"/>
        <v>0.9490939814187429</v>
      </c>
      <c r="O874" s="4">
        <f t="shared" si="1061"/>
        <v>0.9477749069651753</v>
      </c>
      <c r="P874" s="4">
        <f t="shared" si="1053"/>
        <v>0.94460449961725623</v>
      </c>
      <c r="Q874" s="4">
        <f t="shared" si="1053"/>
        <v>0.94398609880085704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 t="str">
        <f t="shared" si="1054"/>
        <v>-</v>
      </c>
      <c r="J875" s="4">
        <f t="shared" si="1054"/>
        <v>0.9375537069701485</v>
      </c>
      <c r="K875" s="4">
        <f t="shared" si="1054"/>
        <v>0.9422628914535327</v>
      </c>
      <c r="L875" s="4">
        <f t="shared" ref="L875:O875" si="1062">IFERROR(L842/L801,"-")</f>
        <v>0.94641710992521577</v>
      </c>
      <c r="M875" s="4">
        <f t="shared" si="1062"/>
        <v>0.94933237459450348</v>
      </c>
      <c r="N875" s="4">
        <f t="shared" si="1062"/>
        <v>0.94909398141874302</v>
      </c>
      <c r="O875" s="4">
        <f t="shared" si="1062"/>
        <v>0.94777490696517541</v>
      </c>
      <c r="P875" s="4">
        <f t="shared" si="1053"/>
        <v>0.94460449961725612</v>
      </c>
      <c r="Q875" s="4">
        <f t="shared" si="1053"/>
        <v>0.94398609880085704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0.92447626236575031</v>
      </c>
      <c r="G876" s="4">
        <f t="shared" si="1054"/>
        <v>0.92645636412827193</v>
      </c>
      <c r="H876" s="4">
        <f t="shared" si="1054"/>
        <v>0.92942651677205435</v>
      </c>
      <c r="I876" s="4">
        <f t="shared" si="1054"/>
        <v>0.93437677117835749</v>
      </c>
      <c r="J876" s="4">
        <f t="shared" si="1054"/>
        <v>0.93932702558466108</v>
      </c>
      <c r="K876" s="4">
        <f>IFERROR(K843/K802,"-")</f>
        <v>0.94427727999096567</v>
      </c>
      <c r="L876" s="4">
        <f t="shared" ref="L876:O876" si="1063">IFERROR(L843/L802,"-")</f>
        <v>0.94713863999548287</v>
      </c>
      <c r="M876" s="4">
        <f t="shared" si="1063"/>
        <v>0.95</v>
      </c>
      <c r="N876" s="4">
        <f t="shared" si="1063"/>
        <v>0.94999999999999973</v>
      </c>
      <c r="O876" s="4">
        <f t="shared" si="1063"/>
        <v>0.94999999999999951</v>
      </c>
      <c r="P876" s="4">
        <f t="shared" si="1053"/>
        <v>0.94999999999999907</v>
      </c>
      <c r="Q876" s="4">
        <f t="shared" si="1053"/>
        <v>0.95000000000000029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0.58999999999999908</v>
      </c>
      <c r="G877" s="4">
        <f t="shared" ref="G877:K877" si="1064">IFERROR(G845/G804,"-")</f>
        <v>0.59066666666666656</v>
      </c>
      <c r="H877" s="4">
        <f t="shared" si="1064"/>
        <v>0.59166666666666656</v>
      </c>
      <c r="I877" s="4">
        <f t="shared" si="1064"/>
        <v>0.59333333333333294</v>
      </c>
      <c r="J877" s="4">
        <f t="shared" si="1064"/>
        <v>0.59500000000000008</v>
      </c>
      <c r="K877" s="4">
        <f t="shared" si="1064"/>
        <v>0.59666666666666646</v>
      </c>
      <c r="L877" s="4">
        <f t="shared" ref="L877:O877" si="1065">IFERROR(L845/L804,"-")</f>
        <v>0.59833333333333394</v>
      </c>
      <c r="M877" s="4">
        <f t="shared" si="1065"/>
        <v>0.60000000000000087</v>
      </c>
      <c r="N877" s="4">
        <f t="shared" si="1065"/>
        <v>0.59999999999999931</v>
      </c>
      <c r="O877" s="4">
        <f t="shared" si="1065"/>
        <v>0.59999999999999987</v>
      </c>
      <c r="P877" s="4">
        <f>IFERROR(P845/P804,"-")</f>
        <v>0.60000000000000153</v>
      </c>
      <c r="Q877" s="4">
        <f>IFERROR(Q845/Q804,"-")</f>
        <v>0.60000000000000064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0.73749999999999993</v>
      </c>
      <c r="G878" s="4">
        <f t="shared" ref="G878:K878" si="1066">IFERROR(G847/G806,"-")</f>
        <v>0.73833333333333384</v>
      </c>
      <c r="H878" s="4">
        <f t="shared" si="1066"/>
        <v>0.73958333333333348</v>
      </c>
      <c r="I878" s="4">
        <f t="shared" si="1066"/>
        <v>0.74166666666666747</v>
      </c>
      <c r="J878" s="4">
        <f t="shared" si="1066"/>
        <v>0.74375000000000091</v>
      </c>
      <c r="K878" s="4">
        <f t="shared" si="1066"/>
        <v>0.74583333333333268</v>
      </c>
      <c r="L878" s="4">
        <f t="shared" ref="L878:O878" si="1067">IFERROR(L847/L806,"-")</f>
        <v>0.74791666666666645</v>
      </c>
      <c r="M878" s="4">
        <f t="shared" si="1067"/>
        <v>0.74999999999999933</v>
      </c>
      <c r="N878" s="4">
        <f t="shared" si="1067"/>
        <v>0.74999999999999989</v>
      </c>
      <c r="O878" s="4">
        <f t="shared" si="1067"/>
        <v>0.75000000000000033</v>
      </c>
      <c r="P878" s="4">
        <f>IFERROR(P847/P806,"-")</f>
        <v>0.75</v>
      </c>
      <c r="Q878" s="4">
        <f>IFERROR(Q847/Q806,"-")</f>
        <v>0.75000000000000122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0.52800000000000069</v>
      </c>
      <c r="G879" s="4">
        <f t="shared" ref="G879:K879" si="1068">IFERROR(G849/G808,"-")</f>
        <v>0.5279999999999998</v>
      </c>
      <c r="H879" s="4">
        <f t="shared" si="1068"/>
        <v>0.52799999999999947</v>
      </c>
      <c r="I879" s="4">
        <f t="shared" si="1068"/>
        <v>0.52800000000000002</v>
      </c>
      <c r="J879" s="4">
        <f t="shared" si="1068"/>
        <v>0.52800000000000069</v>
      </c>
      <c r="K879" s="4">
        <f t="shared" si="1068"/>
        <v>0.5279999999999998</v>
      </c>
      <c r="L879" s="4">
        <f t="shared" ref="L879:O879" si="1069">IFERROR(L849/L808,"-")</f>
        <v>0.53599999999999981</v>
      </c>
      <c r="M879" s="4">
        <f t="shared" si="1069"/>
        <v>0.54400000000000015</v>
      </c>
      <c r="N879" s="4">
        <f t="shared" si="1069"/>
        <v>0.54400000000000059</v>
      </c>
      <c r="O879" s="4">
        <f t="shared" si="1069"/>
        <v>0.54399999999999937</v>
      </c>
      <c r="P879" s="4">
        <f>IFERROR(P849/P808,"-")</f>
        <v>0.54400000000000004</v>
      </c>
      <c r="Q879" s="4">
        <f>IFERROR(Q849/Q808,"-")</f>
        <v>0.54400000000000071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 t="str">
        <f t="shared" si="1072"/>
        <v>-</v>
      </c>
      <c r="J881" s="4">
        <f t="shared" si="1072"/>
        <v>0.78197012742620142</v>
      </c>
      <c r="K881" s="4">
        <f t="shared" si="1072"/>
        <v>0.79382351175709287</v>
      </c>
      <c r="L881" s="4">
        <f t="shared" ref="L881:O881" si="1073">IFERROR(L853/L814,"-")</f>
        <v>0.80077438024891712</v>
      </c>
      <c r="M881" s="4">
        <f t="shared" si="1073"/>
        <v>0.80594999623726415</v>
      </c>
      <c r="N881" s="4">
        <f t="shared" si="1073"/>
        <v>0.81084046623044914</v>
      </c>
      <c r="O881" s="4">
        <f t="shared" si="1073"/>
        <v>0.81132832694665735</v>
      </c>
      <c r="P881" s="4">
        <f>IFERROR(P853/P814,"-")</f>
        <v>0.81180216551384243</v>
      </c>
      <c r="Q881" s="4">
        <f>IFERROR(Q853/Q814,"-")</f>
        <v>0.81288745418743369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140.10106364194834</v>
      </c>
      <c r="G882" s="17">
        <f t="shared" si="1074"/>
        <v>136.9900004609155</v>
      </c>
      <c r="H882" s="17">
        <f t="shared" si="1074"/>
        <v>130.50881910301385</v>
      </c>
      <c r="I882" s="17">
        <f t="shared" si="1074"/>
        <v>129.06022822658548</v>
      </c>
      <c r="J882" s="17">
        <f t="shared" si="1074"/>
        <v>126.82181975943678</v>
      </c>
      <c r="K882" s="17">
        <f t="shared" si="1074"/>
        <v>127.87160714546782</v>
      </c>
      <c r="L882" s="17">
        <f t="shared" ref="L882:O882" si="1075">L883+L887+L894+L905+L913+L915+L917+L919+L923</f>
        <v>126.27827873946963</v>
      </c>
      <c r="M882" s="17">
        <f t="shared" si="1075"/>
        <v>119.52027265150043</v>
      </c>
      <c r="N882" s="17">
        <f t="shared" si="1075"/>
        <v>117.66963222463983</v>
      </c>
      <c r="O882" s="17">
        <f t="shared" si="1075"/>
        <v>117.96364533912917</v>
      </c>
      <c r="P882" s="17">
        <f>P883+P887+P894+P905+P913+P915+P917+P919+P923</f>
        <v>118.74283562474733</v>
      </c>
      <c r="Q882" s="17">
        <f>Q883+Q887+Q894+Q905+Q913+Q915+Q917+Q919+Q923</f>
        <v>120.11952168855834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60.950002488884834</v>
      </c>
      <c r="G883" s="1">
        <f>[1]Services!C$11</f>
        <v>60.127261122092946</v>
      </c>
      <c r="H883" s="1">
        <f>[1]Services!D$11</f>
        <v>65.120955503812525</v>
      </c>
      <c r="I883" s="1">
        <f>[1]Services!E$11</f>
        <v>65.427506747883555</v>
      </c>
      <c r="J883" s="1">
        <f>[1]Services!F$11</f>
        <v>65.426353785331955</v>
      </c>
      <c r="K883" s="1">
        <f>[1]Services!G$11</f>
        <v>65.56753177419624</v>
      </c>
      <c r="L883" s="1">
        <f>[1]Services!H$11</f>
        <v>64.932483240150816</v>
      </c>
      <c r="M883" s="1">
        <f>[1]Services!I$11</f>
        <v>67.297952890416425</v>
      </c>
      <c r="N883" s="1">
        <f>[1]Services!J$11</f>
        <v>68.637813563738121</v>
      </c>
      <c r="O883" s="1">
        <f>[1]Services!K$11</f>
        <v>69.826955594513038</v>
      </c>
      <c r="P883" s="1">
        <f>[1]Services!L$11</f>
        <v>70.985449622722655</v>
      </c>
      <c r="Q883" s="1">
        <f>[1]Services!M$11</f>
        <v>71.228800649065462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2.6236006230739268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1.660992905255317E-4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2.1196525656026597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1.8275296587912742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1.5433663103598032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1.2607094636699687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1.0058122566098819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1.8226104353151473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1.7983979139399144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1.809854688858147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1.8104672880270207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0.90657897695602385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1.3316272908984697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1.4252004192358818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1.4630203864807643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1.529774296469123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1.5901517061619663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1.648340901213617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1.7906589752140099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3.8618019775024179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4.178265257350585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4.5010207124790682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4.8488599107591339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5.2216141885920777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58.701894603566537</v>
      </c>
      <c r="H886" s="1">
        <f>[1]Services!D$11-[1]Services!D$28</f>
        <v>61.538282551729097</v>
      </c>
      <c r="I886" s="1">
        <f>[1]Services!E$11-[1]Services!E$28</f>
        <v>62.070202792623157</v>
      </c>
      <c r="J886" s="1">
        <f>[1]Services!F$11-[1]Services!F$28</f>
        <v>62.292835768810185</v>
      </c>
      <c r="K886" s="1">
        <f>[1]Services!G$11-[1]Services!G$28</f>
        <v>62.658481409312657</v>
      </c>
      <c r="L886" s="1">
        <f>[1]Services!H$11-[1]Services!H$28</f>
        <v>62.136012008326922</v>
      </c>
      <c r="M886" s="1">
        <f>[1]Services!I$11-[1]Services!I$28</f>
        <v>61.61354047759886</v>
      </c>
      <c r="N886" s="1">
        <f>[1]Services!J$11-[1]Services!J$28</f>
        <v>62.661150392447624</v>
      </c>
      <c r="O886" s="1">
        <f>[1]Services!K$11-[1]Services!K$28</f>
        <v>63.516080193175824</v>
      </c>
      <c r="P886" s="1">
        <f>[1]Services!L$11-[1]Services!L$28</f>
        <v>64.326122423936496</v>
      </c>
      <c r="Q886" s="1">
        <f>[1]Services!M$11-[1]Services!M$28</f>
        <v>65.100607483517365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30.256634213559735</v>
      </c>
      <c r="G887" s="1">
        <f t="shared" ref="G887:O887" si="1078">G888</f>
        <v>26.40127422883425</v>
      </c>
      <c r="H887" s="1">
        <f t="shared" si="1078"/>
        <v>18.898164071462855</v>
      </c>
      <c r="I887" s="1">
        <f t="shared" si="1078"/>
        <v>15.774370799124572</v>
      </c>
      <c r="J887" s="1">
        <f t="shared" si="1078"/>
        <v>8.8741413504446705</v>
      </c>
      <c r="K887" s="1">
        <f t="shared" si="1078"/>
        <v>5.9880160890562708</v>
      </c>
      <c r="L887" s="1">
        <f t="shared" si="1078"/>
        <v>3.3776340788854089</v>
      </c>
      <c r="M887" s="1">
        <f t="shared" si="1078"/>
        <v>0.93800579875853407</v>
      </c>
      <c r="N887" s="1">
        <f t="shared" si="1078"/>
        <v>0.92554318474012542</v>
      </c>
      <c r="O887" s="1">
        <f t="shared" si="1078"/>
        <v>0.93144190530933346</v>
      </c>
      <c r="P887" s="1">
        <f>P888</f>
        <v>0.93175687968878007</v>
      </c>
      <c r="Q887" s="1">
        <f>Q888</f>
        <v>0.93203110988500304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30.256634213559735</v>
      </c>
      <c r="G888" s="1">
        <f t="shared" ref="G888:K888" si="1079">SUM(G891,G893)</f>
        <v>26.40127422883425</v>
      </c>
      <c r="H888" s="1">
        <f t="shared" si="1079"/>
        <v>18.898164071462855</v>
      </c>
      <c r="I888" s="1">
        <f t="shared" si="1079"/>
        <v>15.774370799124572</v>
      </c>
      <c r="J888" s="1">
        <f t="shared" si="1079"/>
        <v>8.8741413504446705</v>
      </c>
      <c r="K888" s="1">
        <f t="shared" si="1079"/>
        <v>5.9880160890562708</v>
      </c>
      <c r="L888" s="1">
        <f t="shared" ref="L888:O888" si="1080">SUM(L891,L893)</f>
        <v>3.3776340788854089</v>
      </c>
      <c r="M888" s="1">
        <f t="shared" si="1080"/>
        <v>0.93800579875853407</v>
      </c>
      <c r="N888" s="1">
        <f t="shared" si="1080"/>
        <v>0.92554318474012542</v>
      </c>
      <c r="O888" s="1">
        <f t="shared" si="1080"/>
        <v>0.93144190530933346</v>
      </c>
      <c r="P888" s="1">
        <f>SUM(P891,P893)</f>
        <v>0.93175687968878007</v>
      </c>
      <c r="Q888" s="1">
        <f>SUM(Q891,Q893)</f>
        <v>0.93203110988500304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30.256634213559735</v>
      </c>
      <c r="G889" s="1">
        <f t="shared" ref="G889:O889" si="1081">G890</f>
        <v>26.40127422883425</v>
      </c>
      <c r="H889" s="1">
        <f t="shared" si="1081"/>
        <v>18.898164071462855</v>
      </c>
      <c r="I889" s="1">
        <f t="shared" si="1081"/>
        <v>15.774340343228353</v>
      </c>
      <c r="J889" s="1">
        <f t="shared" si="1081"/>
        <v>8.8739657180115863</v>
      </c>
      <c r="K889" s="1">
        <f t="shared" si="1081"/>
        <v>5.9878988364898742</v>
      </c>
      <c r="L889" s="1">
        <f t="shared" si="1081"/>
        <v>3.377519580489984</v>
      </c>
      <c r="M889" s="1">
        <f t="shared" si="1081"/>
        <v>0</v>
      </c>
      <c r="N889" s="1">
        <f t="shared" si="1081"/>
        <v>3.8052095072681411E-5</v>
      </c>
      <c r="O889" s="1">
        <f t="shared" si="1081"/>
        <v>7.3666084459400027E-5</v>
      </c>
      <c r="P889" s="1">
        <f>P890</f>
        <v>7.5037154776280393E-6</v>
      </c>
      <c r="Q889" s="1">
        <f>Q890</f>
        <v>7.3471995967598431E-6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30.256634213559735</v>
      </c>
      <c r="G890" s="1">
        <f>[1]Services!C$12</f>
        <v>26.40127422883425</v>
      </c>
      <c r="H890" s="1">
        <f>[1]Services!D$12</f>
        <v>18.898164071462855</v>
      </c>
      <c r="I890" s="1">
        <f>[1]Services!E$12</f>
        <v>15.774340343228353</v>
      </c>
      <c r="J890" s="1">
        <f>[1]Services!F$12</f>
        <v>8.8739657180115863</v>
      </c>
      <c r="K890" s="1">
        <f>[1]Services!G$12</f>
        <v>5.9878988364898742</v>
      </c>
      <c r="L890" s="1">
        <f>[1]Services!H$12</f>
        <v>3.377519580489984</v>
      </c>
      <c r="M890" s="1">
        <f>[1]Services!I$12</f>
        <v>0</v>
      </c>
      <c r="N890" s="1">
        <f>[1]Services!J$12</f>
        <v>3.8052095072681411E-5</v>
      </c>
      <c r="O890" s="1">
        <f>[1]Services!K$12</f>
        <v>7.3666084459400027E-5</v>
      </c>
      <c r="P890" s="1">
        <f>[1]Services!L$12</f>
        <v>7.5037154776280393E-6</v>
      </c>
      <c r="Q890" s="1">
        <f>[1]Services!M$12</f>
        <v>7.3471995967598431E-6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30.256634213559735</v>
      </c>
      <c r="G891" s="1">
        <f t="shared" ref="G891:K891" si="1082">G890</f>
        <v>26.40127422883425</v>
      </c>
      <c r="H891" s="1">
        <f t="shared" si="1082"/>
        <v>18.898164071462855</v>
      </c>
      <c r="I891" s="1">
        <f t="shared" si="1082"/>
        <v>15.774340343228353</v>
      </c>
      <c r="J891" s="1">
        <f t="shared" si="1082"/>
        <v>8.8739657180115863</v>
      </c>
      <c r="K891" s="1">
        <f t="shared" si="1082"/>
        <v>5.9878988364898742</v>
      </c>
      <c r="L891" s="1">
        <f t="shared" ref="L891:O891" si="1083">L890</f>
        <v>3.377519580489984</v>
      </c>
      <c r="M891" s="1">
        <f t="shared" si="1083"/>
        <v>0</v>
      </c>
      <c r="N891" s="1">
        <f t="shared" si="1083"/>
        <v>3.8052095072681411E-5</v>
      </c>
      <c r="O891" s="1">
        <f t="shared" si="1083"/>
        <v>7.3666084459400027E-5</v>
      </c>
      <c r="P891" s="1">
        <f>P890</f>
        <v>7.5037154776280393E-6</v>
      </c>
      <c r="Q891" s="1">
        <f>Q890</f>
        <v>7.3471995967598431E-6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0</v>
      </c>
      <c r="I892">
        <f t="shared" si="1084"/>
        <v>3.0455896218674295E-5</v>
      </c>
      <c r="J892">
        <f t="shared" si="1084"/>
        <v>1.7563243308409588E-4</v>
      </c>
      <c r="K892">
        <f t="shared" si="1084"/>
        <v>1.1725256639659569E-4</v>
      </c>
      <c r="L892">
        <f t="shared" si="1084"/>
        <v>1.1449839542470878E-4</v>
      </c>
      <c r="M892">
        <f t="shared" si="1084"/>
        <v>0.93800579875853407</v>
      </c>
      <c r="N892">
        <f t="shared" si="1084"/>
        <v>0.92550513264505274</v>
      </c>
      <c r="O892">
        <f t="shared" si="1084"/>
        <v>0.93136823922487411</v>
      </c>
      <c r="P892">
        <f>P893</f>
        <v>0.93174937597330243</v>
      </c>
      <c r="Q892">
        <f>Q893</f>
        <v>0.93202376268540632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0</v>
      </c>
      <c r="I893">
        <f>[1]Services!E$13</f>
        <v>3.0455896218674295E-5</v>
      </c>
      <c r="J893">
        <f>[1]Services!F$13</f>
        <v>1.7563243308409588E-4</v>
      </c>
      <c r="K893">
        <f>[1]Services!G$13</f>
        <v>1.1725256639659569E-4</v>
      </c>
      <c r="L893">
        <f>[1]Services!H$13</f>
        <v>1.1449839542470878E-4</v>
      </c>
      <c r="M893">
        <f>[1]Services!I$13</f>
        <v>0.93800579875853407</v>
      </c>
      <c r="N893">
        <f>[1]Services!J$13</f>
        <v>0.92550513264505274</v>
      </c>
      <c r="O893">
        <f>[1]Services!K$13</f>
        <v>0.93136823922487411</v>
      </c>
      <c r="P893">
        <f>[1]Services!L$13</f>
        <v>0.93174937597330243</v>
      </c>
      <c r="Q893">
        <f>[1]Services!M$13</f>
        <v>0.93202376268540632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26.950965197299073</v>
      </c>
      <c r="G894" s="1">
        <f t="shared" ref="G894:K894" si="1085">SUM(G895:G897)</f>
        <v>28.104477047049034</v>
      </c>
      <c r="H894" s="1">
        <f t="shared" si="1085"/>
        <v>23.341595663241382</v>
      </c>
      <c r="I894" s="1">
        <f t="shared" si="1085"/>
        <v>24.003289103272159</v>
      </c>
      <c r="J894" s="1">
        <f t="shared" si="1085"/>
        <v>27.43233758782835</v>
      </c>
      <c r="K894" s="1">
        <f t="shared" si="1085"/>
        <v>19.371180005985792</v>
      </c>
      <c r="L894" s="1">
        <f t="shared" ref="L894:O894" si="1086">SUM(L895:L897)</f>
        <v>12.100413760593034</v>
      </c>
      <c r="M894" s="1">
        <f t="shared" si="1086"/>
        <v>10.446491186916367</v>
      </c>
      <c r="N894" s="1">
        <f t="shared" si="1086"/>
        <v>10.680902773498268</v>
      </c>
      <c r="O894" s="1">
        <f t="shared" si="1086"/>
        <v>10.38176777436458</v>
      </c>
      <c r="P894" s="1">
        <f>SUM(P895:P897)</f>
        <v>10.639912190649225</v>
      </c>
      <c r="Q894" s="1">
        <f>SUM(Q895:Q897)</f>
        <v>10.61044666790108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25.548687583298307</v>
      </c>
      <c r="G895" s="1">
        <f>SUM([1]Services!C$14:C$15)</f>
        <v>26.567253522029244</v>
      </c>
      <c r="H895" s="1">
        <f>SUM([1]Services!D$14:D$15)</f>
        <v>22.112828420071526</v>
      </c>
      <c r="I895" s="1">
        <f>SUM([1]Services!E$14:E$15)</f>
        <v>22.607856049139635</v>
      </c>
      <c r="J895" s="1">
        <f>SUM([1]Services!F$14:F$15)</f>
        <v>23.234249111875204</v>
      </c>
      <c r="K895" s="1">
        <f>SUM([1]Services!G$14:G$15)</f>
        <v>14.256487796869253</v>
      </c>
      <c r="L895" s="1">
        <f>SUM([1]Services!H$14:H$15)</f>
        <v>6.9310731347177725</v>
      </c>
      <c r="M895" s="1">
        <f>SUM([1]Services!I$14:I$15)</f>
        <v>5.2942659878909097</v>
      </c>
      <c r="N895" s="1">
        <f>SUM([1]Services!J$14:J$15)</f>
        <v>5.547108689546544</v>
      </c>
      <c r="O895" s="1">
        <f>SUM([1]Services!K$14:K$15)</f>
        <v>5.247658805429575</v>
      </c>
      <c r="P895" s="1">
        <f>SUM([1]Services!L$14:L$15)</f>
        <v>5.2532541527293191</v>
      </c>
      <c r="Q895" s="1">
        <f>SUM([1]Services!M$14:M$15)</f>
        <v>5.2204814794657644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3.0782328940398985E-4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2.5253723236579696E-4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1.8204419123621307E-2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4.7601099541914486E-2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4.5577300745424508E-2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2.846168726441884E-2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6.4690682179553293E-4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9.6180367281073259E-4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1.0631555274541675E-3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4.456623283688458E-3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1.4022776140007656</v>
      </c>
      <c r="G897" s="1">
        <f>[1]Services!C$16</f>
        <v>1.5372235250197919</v>
      </c>
      <c r="H897" s="1">
        <f>[1]Services!D$16</f>
        <v>1.2284594198804524</v>
      </c>
      <c r="I897" s="1">
        <f>[1]Services!E$16</f>
        <v>1.3951805169001585</v>
      </c>
      <c r="J897" s="1">
        <f>[1]Services!F$16</f>
        <v>4.1798840568295272</v>
      </c>
      <c r="K897" s="1">
        <f>[1]Services!G$16</f>
        <v>5.0670911095746236</v>
      </c>
      <c r="L897" s="1">
        <f>[1]Services!H$16</f>
        <v>5.1237633251298362</v>
      </c>
      <c r="M897" s="1">
        <f>[1]Services!I$16</f>
        <v>5.1237635117610383</v>
      </c>
      <c r="N897" s="1">
        <f>[1]Services!J$16</f>
        <v>5.1331471771299277</v>
      </c>
      <c r="O897" s="1">
        <f>[1]Services!K$16</f>
        <v>5.1331471652621943</v>
      </c>
      <c r="P897" s="1">
        <f>[1]Services!L$16</f>
        <v>5.3855948823924518</v>
      </c>
      <c r="Q897" s="1">
        <f>[1]Services!M$16</f>
        <v>5.3855085651516275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25.261423337092644</v>
      </c>
      <c r="G898" s="1">
        <f>[1]Services!C$14</f>
        <v>23.669643367017805</v>
      </c>
      <c r="H898" s="1">
        <f>[1]Services!D$14</f>
        <v>22.112516389533507</v>
      </c>
      <c r="I898" s="1">
        <f>[1]Services!E$14</f>
        <v>22.607760031250738</v>
      </c>
      <c r="J898" s="1">
        <f>[1]Services!F$14</f>
        <v>23.234138136069898</v>
      </c>
      <c r="K898" s="1">
        <f>[1]Services!G$14</f>
        <v>14.009945164319946</v>
      </c>
      <c r="L898" s="1">
        <f>[1]Services!H$14</f>
        <v>6.052299061474967</v>
      </c>
      <c r="M898" s="1">
        <f>[1]Services!I$14</f>
        <v>3.7395124573390071</v>
      </c>
      <c r="N898" s="1">
        <f>[1]Services!J$14</f>
        <v>4.0050584637966811</v>
      </c>
      <c r="O898" s="1">
        <f>[1]Services!K$14</f>
        <v>3.7088393873191801</v>
      </c>
      <c r="P898" s="1">
        <f>[1]Services!L$14</f>
        <v>3.7126606748080846</v>
      </c>
      <c r="Q898" s="1">
        <f>[1]Services!M$14</f>
        <v>3.6894660041625635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25.261423337092644</v>
      </c>
      <c r="G899" s="1">
        <f>[1]Services!C$14*IFERROR(G895/SUM(G895:G896),0)</f>
        <v>23.669643367017805</v>
      </c>
      <c r="H899" s="1">
        <f>[1]Services!D$14*IFERROR(H895/SUM(H895:H896),0)</f>
        <v>22.112208574872703</v>
      </c>
      <c r="I899" s="1">
        <f>[1]Services!E$14*IFERROR(I895/SUM(I895:I896),0)</f>
        <v>22.607507497911804</v>
      </c>
      <c r="J899" s="1">
        <f>[1]Services!F$14*IFERROR(J895/SUM(J895:J896),0)</f>
        <v>23.215948056126667</v>
      </c>
      <c r="K899" s="1">
        <f>[1]Services!G$14*IFERROR(K895/SUM(K895:K896),0)</f>
        <v>13.963322915313169</v>
      </c>
      <c r="L899" s="1">
        <f>[1]Services!H$14*IFERROR(L895/SUM(L895:L896),0)</f>
        <v>6.0127603950220907</v>
      </c>
      <c r="M899" s="1">
        <f>[1]Services!I$14*IFERROR(M895/SUM(M895:M896),0)</f>
        <v>3.7195165378447648</v>
      </c>
      <c r="N899" s="1">
        <f>[1]Services!J$14*IFERROR(N895/SUM(N895:N896),0)</f>
        <v>4.0045914461718208</v>
      </c>
      <c r="O899" s="1">
        <f>[1]Services!K$14*IFERROR(O895/SUM(O895:O896),0)</f>
        <v>3.7081597467792635</v>
      </c>
      <c r="P899" s="1">
        <f>[1]Services!L$14*IFERROR(P895/SUM(P895:P896),0)</f>
        <v>3.7119094571928519</v>
      </c>
      <c r="Q899" s="1">
        <f>[1]Services!M$14*IFERROR(Q895/SUM(Q895:Q896),0)</f>
        <v>3.6863190654285187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3.0781466080398445E-4</v>
      </c>
      <c r="I900" s="1">
        <f t="shared" si="1090"/>
        <v>2.5253333893360264E-4</v>
      </c>
      <c r="J900" s="1">
        <f t="shared" si="1090"/>
        <v>1.8190079943231297E-2</v>
      </c>
      <c r="K900" s="1">
        <f t="shared" si="1090"/>
        <v>4.6622249006777139E-2</v>
      </c>
      <c r="L900" s="1">
        <f t="shared" ref="L900:O900" si="1091">L898-L899</f>
        <v>3.9538666452876292E-2</v>
      </c>
      <c r="M900" s="1">
        <f t="shared" si="1091"/>
        <v>1.9995919494242287E-2</v>
      </c>
      <c r="N900" s="1">
        <f t="shared" si="1091"/>
        <v>4.6701762486023313E-4</v>
      </c>
      <c r="O900" s="1">
        <f t="shared" si="1091"/>
        <v>6.7964053991653728E-4</v>
      </c>
      <c r="P900" s="1">
        <f>P898-P899</f>
        <v>7.5121761523266883E-4</v>
      </c>
      <c r="Q900" s="1">
        <f>Q898-Q899</f>
        <v>3.1469387340448129E-3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1.6895418602064272</v>
      </c>
      <c r="G901" s="1">
        <f>[1]Services!C$15+G904</f>
        <v>4.4348336800312298</v>
      </c>
      <c r="H901" s="1">
        <f>[1]Services!D$15+H904</f>
        <v>1.2287714504184721</v>
      </c>
      <c r="I901" s="1">
        <f>[1]Services!E$15+I904</f>
        <v>1.3952765347890566</v>
      </c>
      <c r="J901" s="1">
        <f>[1]Services!F$15+J904</f>
        <v>4.1799950326348334</v>
      </c>
      <c r="K901" s="1">
        <f>[1]Services!G$15+K904</f>
        <v>5.3136337421239306</v>
      </c>
      <c r="L901" s="1">
        <f>[1]Services!H$15+L904</f>
        <v>6.0025373983726418</v>
      </c>
      <c r="M901" s="1">
        <f>[1]Services!I$15+M904</f>
        <v>6.6785170423129419</v>
      </c>
      <c r="N901" s="1">
        <f>[1]Services!J$15+N904</f>
        <v>6.6751974028797907</v>
      </c>
      <c r="O901" s="1">
        <f>[1]Services!K$15+O904</f>
        <v>6.6719665833725896</v>
      </c>
      <c r="P901" s="1">
        <f>[1]Services!L$15+P904</f>
        <v>6.9261883603136862</v>
      </c>
      <c r="Q901" s="1">
        <f>[1]Services!M$15+Q904</f>
        <v>6.9165240404548287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0.28726424620566166</v>
      </c>
      <c r="G902" s="1">
        <f>[1]Services!C$15*G895/SUM(G895:G896)</f>
        <v>2.8976101550114377</v>
      </c>
      <c r="H902" s="1">
        <f>[1]Services!D$15*H895/SUM(H895:H896)</f>
        <v>3.1202619443577642E-4</v>
      </c>
      <c r="I902" s="1">
        <f>[1]Services!E$15*I895/SUM(I895:I896)</f>
        <v>9.6016816358398358E-5</v>
      </c>
      <c r="J902" s="1">
        <f>[1]Services!F$15*J895/SUM(J895:J896)</f>
        <v>1.1088892199887639E-4</v>
      </c>
      <c r="K902" s="1">
        <f>[1]Services!G$15*K895/SUM(K895:K896)</f>
        <v>0.2457221887951965</v>
      </c>
      <c r="L902" s="1">
        <f>[1]Services!H$15*L895/SUM(L895:L896)</f>
        <v>0.87303318790048179</v>
      </c>
      <c r="M902" s="1">
        <f>[1]Services!I$15*M895/SUM(M895:M896)</f>
        <v>1.546439953104316</v>
      </c>
      <c r="N902" s="1">
        <f>[1]Services!J$15*N895/SUM(N895:N896)</f>
        <v>1.5418704119867546</v>
      </c>
      <c r="O902" s="1">
        <f>[1]Services!K$15*O895/SUM(O895:O896)</f>
        <v>1.5385374312269151</v>
      </c>
      <c r="P902" s="1">
        <f>[1]Services!L$15*P895/SUM(P895:P896)</f>
        <v>1.5402817551272885</v>
      </c>
      <c r="Q902" s="1">
        <f>[1]Services!M$15*Q895/SUM(Q895:Q896)</f>
        <v>1.529709592040903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4.3435840828144473E-9</v>
      </c>
      <c r="I903" s="1">
        <f>[1]Services!E$15*I896/SUM(I895:I896)</f>
        <v>1.0725396079584322E-9</v>
      </c>
      <c r="J903" s="1">
        <f>[1]Services!F$15*J896/SUM(J895:J896)</f>
        <v>8.6883307591048407E-8</v>
      </c>
      <c r="K903" s="1">
        <f>[1]Services!G$15*K896/SUM(K895:K896)</f>
        <v>8.2044375411073232E-4</v>
      </c>
      <c r="L903" s="1">
        <f>[1]Services!H$15*L896/SUM(L895:L896)</f>
        <v>5.7408853423240062E-3</v>
      </c>
      <c r="M903" s="1">
        <f>[1]Services!I$15*M896/SUM(M895:M896)</f>
        <v>8.3135774475871522E-3</v>
      </c>
      <c r="N903" s="1">
        <f>[1]Services!J$15*N896/SUM(N895:N896)</f>
        <v>1.7981376310844522E-4</v>
      </c>
      <c r="O903" s="1">
        <f>[1]Services!K$15*O896/SUM(O895:O896)</f>
        <v>2.819868834802613E-4</v>
      </c>
      <c r="P903" s="1">
        <f>[1]Services!L$15*P896/SUM(P895:P896)</f>
        <v>3.1172279394660394E-4</v>
      </c>
      <c r="Q903" s="1">
        <f>[1]Services!M$15*Q896/SUM(Q895:Q896)</f>
        <v>1.3058832622980035E-3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1.4022776140007656</v>
      </c>
      <c r="G904" s="1">
        <f>[1]Services!C$16</f>
        <v>1.5372235250197919</v>
      </c>
      <c r="H904" s="1">
        <f>[1]Services!D$16</f>
        <v>1.2284594198804524</v>
      </c>
      <c r="I904" s="1">
        <f>[1]Services!E$16</f>
        <v>1.3951805169001585</v>
      </c>
      <c r="J904" s="1">
        <f>[1]Services!F$16</f>
        <v>4.1798840568295272</v>
      </c>
      <c r="K904" s="1">
        <f>[1]Services!G$16</f>
        <v>5.0670911095746236</v>
      </c>
      <c r="L904" s="1">
        <f>[1]Services!H$16</f>
        <v>5.1237633251298362</v>
      </c>
      <c r="M904" s="1">
        <f>[1]Services!I$16</f>
        <v>5.1237635117610383</v>
      </c>
      <c r="N904" s="1">
        <f>[1]Services!J$16</f>
        <v>5.1331471771299277</v>
      </c>
      <c r="O904" s="1">
        <f>[1]Services!K$16</f>
        <v>5.1331471652621943</v>
      </c>
      <c r="P904" s="1">
        <f>[1]Services!L$16</f>
        <v>5.3855948823924518</v>
      </c>
      <c r="Q904" s="1">
        <f>[1]Services!M$16</f>
        <v>5.3855085651516275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7.726885847515236</v>
      </c>
      <c r="G905" s="1">
        <f>[1]Services!C$17</f>
        <v>8.3696930869569393</v>
      </c>
      <c r="H905" s="1">
        <f>[1]Services!D$17</f>
        <v>8.534103081201021</v>
      </c>
      <c r="I905" s="1">
        <f>[1]Services!E$17</f>
        <v>8.3648093766172611</v>
      </c>
      <c r="J905" s="1">
        <f>[1]Services!F$17</f>
        <v>7.9854018257435273</v>
      </c>
      <c r="K905" s="1">
        <f>[1]Services!G$17</f>
        <v>7.490554392658435</v>
      </c>
      <c r="L905" s="1">
        <f>[1]Services!H$17</f>
        <v>9.9799555977465051</v>
      </c>
      <c r="M905" s="1">
        <f>[1]Services!I$17</f>
        <v>9.991885158301983</v>
      </c>
      <c r="N905" s="1">
        <f>[1]Services!J$17</f>
        <v>9.9111060840396252</v>
      </c>
      <c r="O905" s="1">
        <f>[1]Services!K$17</f>
        <v>9.8042431050398466</v>
      </c>
      <c r="P905" s="1">
        <f>[1]Services!L$17</f>
        <v>9.7716559872667208</v>
      </c>
      <c r="Q905" s="1">
        <f>[1]Services!M$17</f>
        <v>9.6211626111595105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2.1168845782704517</v>
      </c>
      <c r="G906" s="1">
        <f>[1]Services!C$51/0.99</f>
        <v>2.2929900220915127</v>
      </c>
      <c r="H906" s="1">
        <f>[1]Services!D$51/0.99</f>
        <v>2.4573999623240019</v>
      </c>
      <c r="I906" s="1">
        <f>[1]Services!E$51/0.99</f>
        <v>2.2881064235932747</v>
      </c>
      <c r="J906" s="1">
        <f>[1]Services!F$51/0.99</f>
        <v>1.9086990396353898</v>
      </c>
      <c r="K906" s="1">
        <f>[1]Services!G$51/0.99</f>
        <v>1.4138514551208754</v>
      </c>
      <c r="L906" s="1">
        <f>[1]Services!H$51/0.99</f>
        <v>1.0444414081190605</v>
      </c>
      <c r="M906" s="1">
        <f>[1]Services!I$51/0.99</f>
        <v>0.9801035745708192</v>
      </c>
      <c r="N906" s="1">
        <f>[1]Services!J$51/0.99</f>
        <v>0.89932473317047446</v>
      </c>
      <c r="O906" s="1">
        <f>[1]Services!K$51/0.99</f>
        <v>0.79245953356838017</v>
      </c>
      <c r="P906" s="1">
        <f>[1]Services!L$51/0.99</f>
        <v>0.75987046934397451</v>
      </c>
      <c r="Q906" s="1">
        <f>[1]Services!M$51/0.99</f>
        <v>0.60937365126424592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1.4243069109177973</v>
      </c>
      <c r="G907" s="1">
        <f t="shared" ref="G907:K907" si="1093">IF(G906-SUM(G908:G911)&lt;0,0,G906-SUM(G908:G911))</f>
        <v>1.5545469553444078</v>
      </c>
      <c r="H907" s="1">
        <f t="shared" si="1093"/>
        <v>1.8181763419510846</v>
      </c>
      <c r="I907" s="1">
        <f t="shared" si="1093"/>
        <v>1.6733464393570263</v>
      </c>
      <c r="J907" s="1">
        <f t="shared" si="1093"/>
        <v>1.3944813988325775</v>
      </c>
      <c r="K907" s="1">
        <f t="shared" si="1093"/>
        <v>1.1546691185472417</v>
      </c>
      <c r="L907" s="1">
        <f t="shared" ref="L907:O907" si="1094">IF(L906-SUM(L908:L911)&lt;0,0,L906-SUM(L908:L911))</f>
        <v>1.042457994908879</v>
      </c>
      <c r="M907" s="1">
        <f t="shared" si="1094"/>
        <v>0.97656003594495067</v>
      </c>
      <c r="N907" s="1">
        <f t="shared" si="1094"/>
        <v>0.89410952349659378</v>
      </c>
      <c r="O907" s="1">
        <f t="shared" si="1094"/>
        <v>0.7881076610406148</v>
      </c>
      <c r="P907" s="1">
        <f>IF(P906-SUM(P908:P911)&lt;0,0,P906-SUM(P908:P911))</f>
        <v>0.74994529656888942</v>
      </c>
      <c r="Q907" s="1">
        <f>IF(Q906-SUM(Q908:Q911)&lt;0,0,Q906-SUM(Q908:Q911))</f>
        <v>0.59919699240883373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0.69257766735265436</v>
      </c>
      <c r="G908" s="1">
        <f t="shared" si="1095"/>
        <v>0.73844306674710503</v>
      </c>
      <c r="H908" s="1">
        <f t="shared" si="1095"/>
        <v>0.63922362037291747</v>
      </c>
      <c r="I908" s="1">
        <f t="shared" si="1095"/>
        <v>0.61380294011922487</v>
      </c>
      <c r="J908" s="1">
        <f t="shared" si="1095"/>
        <v>0.51253963590058205</v>
      </c>
      <c r="K908" s="1">
        <f t="shared" si="1095"/>
        <v>0.25708166970045643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6.6340300222623657E-4</v>
      </c>
      <c r="O908" s="1">
        <f t="shared" si="1096"/>
        <v>1.0495964439718669E-3</v>
      </c>
      <c r="P908" s="1">
        <f>P249*P906/SUM(P248:P250)</f>
        <v>9.5086667076587489E-4</v>
      </c>
      <c r="Q908" s="1">
        <f>Q249*Q906/SUM(Q248:Q250)</f>
        <v>1.1293337868043339E-3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4.6315100938067935E-5</v>
      </c>
      <c r="O909" s="1">
        <f t="shared" si="1098"/>
        <v>1.0665335912947489E-4</v>
      </c>
      <c r="P909" s="1">
        <f>P250*P906/SUM(P248:P250)</f>
        <v>8.2248273921463531E-5</v>
      </c>
      <c r="Q909" s="1">
        <f>Q250*Q906/SUM(Q248:Q250)</f>
        <v>1.3879808978805599E-4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5.4518291851508621E-4</v>
      </c>
      <c r="J910" s="1">
        <f t="shared" si="1099"/>
        <v>3.7086838589710832E-4</v>
      </c>
      <c r="K910" s="1">
        <f t="shared" si="1099"/>
        <v>8.501407106327448E-4</v>
      </c>
      <c r="L910" s="1">
        <f t="shared" ref="L910:O910" si="1100">L287*L906/SUM(L248:L250)</f>
        <v>1.1611108102148138E-3</v>
      </c>
      <c r="M910" s="1">
        <f t="shared" si="1100"/>
        <v>2.5766669654960026E-3</v>
      </c>
      <c r="N910" s="1">
        <f t="shared" si="1100"/>
        <v>1.8560574151130376E-3</v>
      </c>
      <c r="O910" s="1">
        <f t="shared" si="1100"/>
        <v>7.4077856544190455E-4</v>
      </c>
      <c r="P910" s="1">
        <f>P287*P906/SUM(P248:P250)</f>
        <v>4.5381093566594481E-4</v>
      </c>
      <c r="Q910" s="1">
        <f>Q287*Q906/SUM(Q248:Q250)</f>
        <v>6.5292286928678481E-4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4.1186119850824952E-4</v>
      </c>
      <c r="J911" s="1">
        <f t="shared" si="1101"/>
        <v>1.3071365163331021E-3</v>
      </c>
      <c r="K911" s="1">
        <f t="shared" si="1101"/>
        <v>1.2505261625445519E-3</v>
      </c>
      <c r="L911" s="1">
        <f t="shared" ref="L911:O911" si="1102">L290</f>
        <v>8.2230239996656585E-4</v>
      </c>
      <c r="M911" s="1">
        <f t="shared" si="1102"/>
        <v>9.6687166037256285E-4</v>
      </c>
      <c r="N911" s="1">
        <f t="shared" si="1102"/>
        <v>2.649434155603334E-3</v>
      </c>
      <c r="O911" s="1">
        <f t="shared" si="1102"/>
        <v>2.4548441592221176E-3</v>
      </c>
      <c r="P911" s="1">
        <f>P290</f>
        <v>8.4382468947318354E-3</v>
      </c>
      <c r="Q911" s="1">
        <f>Q290</f>
        <v>8.2556041095329779E-3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5.6100012692447843</v>
      </c>
      <c r="G912" s="1">
        <f t="shared" ref="G912:K912" si="1103">G905-G906</f>
        <v>6.076703064865427</v>
      </c>
      <c r="H912" s="1">
        <f t="shared" si="1103"/>
        <v>6.0767031188770186</v>
      </c>
      <c r="I912" s="1">
        <f t="shared" si="1103"/>
        <v>6.076702953023986</v>
      </c>
      <c r="J912" s="1">
        <f t="shared" si="1103"/>
        <v>6.0767027861081377</v>
      </c>
      <c r="K912" s="1">
        <f t="shared" si="1103"/>
        <v>6.0767029375375596</v>
      </c>
      <c r="L912" s="1">
        <f t="shared" ref="L912:O912" si="1104">L905-L906</f>
        <v>8.9355141896274439</v>
      </c>
      <c r="M912" s="1">
        <f t="shared" si="1104"/>
        <v>9.0117815837311639</v>
      </c>
      <c r="N912" s="1">
        <f t="shared" si="1104"/>
        <v>9.0117813508691516</v>
      </c>
      <c r="O912" s="1">
        <f t="shared" si="1104"/>
        <v>9.0117835714714669</v>
      </c>
      <c r="P912" s="1">
        <f>P905-P906</f>
        <v>9.0117855179227462</v>
      </c>
      <c r="Q912" s="1">
        <f>Q905-Q906</f>
        <v>9.0117889598952647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8.5743681057814278</v>
      </c>
      <c r="G913" s="1">
        <f t="shared" ref="G913:O913" si="1105">G914</f>
        <v>7.7074220321533522</v>
      </c>
      <c r="H913" s="1">
        <f t="shared" si="1105"/>
        <v>8.5537988889749617</v>
      </c>
      <c r="I913" s="1">
        <f t="shared" si="1105"/>
        <v>8.4852314005946567</v>
      </c>
      <c r="J913" s="1">
        <f t="shared" si="1105"/>
        <v>7.1791557205378957</v>
      </c>
      <c r="K913" s="1">
        <f t="shared" si="1105"/>
        <v>16.31409874792104</v>
      </c>
      <c r="L913" s="1">
        <f t="shared" si="1105"/>
        <v>20.551983446963078</v>
      </c>
      <c r="M913" s="1">
        <f t="shared" si="1105"/>
        <v>8.6249557493425115</v>
      </c>
      <c r="N913" s="1">
        <f t="shared" si="1105"/>
        <v>3.5755026061538557</v>
      </c>
      <c r="O913" s="1">
        <f t="shared" si="1105"/>
        <v>3.0412017830137898</v>
      </c>
      <c r="P913" s="1">
        <f>P914</f>
        <v>0.57075716682382849</v>
      </c>
      <c r="Q913" s="1">
        <f>Q914</f>
        <v>0.80926039153604867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8.5743681057814278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7.7074220321533522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8.5537988889749617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8.4852314005946567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7.1791557205378957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16.31409874792104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20.551983446963078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8.6249557493425115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3.5755026061538557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3.0412017830137898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0.57075716682382849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0.80926039153604867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2.0856339701438396</v>
      </c>
      <c r="G915" s="1">
        <f t="shared" ref="G915:O915" si="1106">G916</f>
        <v>2.4000913447278309</v>
      </c>
      <c r="H915" s="1">
        <f t="shared" si="1106"/>
        <v>2.0094350794457863</v>
      </c>
      <c r="I915" s="1">
        <f t="shared" si="1106"/>
        <v>2.1829681320754228</v>
      </c>
      <c r="J915" s="1">
        <f t="shared" si="1106"/>
        <v>2.3363947797114166</v>
      </c>
      <c r="K915" s="1">
        <f t="shared" si="1106"/>
        <v>2.4493611613088064</v>
      </c>
      <c r="L915" s="1">
        <f t="shared" si="1106"/>
        <v>2.5629112659939604</v>
      </c>
      <c r="M915" s="1">
        <f t="shared" si="1106"/>
        <v>2.6616656566071724</v>
      </c>
      <c r="N915" s="1">
        <f t="shared" si="1106"/>
        <v>2.6263002954349179</v>
      </c>
      <c r="O915" s="1">
        <f t="shared" si="1106"/>
        <v>2.6430611220385254</v>
      </c>
      <c r="P915" s="1">
        <f>P916</f>
        <v>2.6439333532064264</v>
      </c>
      <c r="Q915" s="1">
        <f>Q916</f>
        <v>2.644707871171835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2.0856339701438396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2.4000913447278309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2.0094350794457863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2.1829681320754228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2.3363947797114166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2.4493611613088064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2.5629112659939604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2.6616656566071724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2.6263002954349179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2.6430611220385254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2.6439333532064264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2.644707871171835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0.62699377878757767</v>
      </c>
      <c r="G917" s="1">
        <f t="shared" ref="G917:O917" si="1107">G918</f>
        <v>0.68733266001274618</v>
      </c>
      <c r="H917" s="1">
        <f t="shared" si="1107"/>
        <v>0.68581992596954688</v>
      </c>
      <c r="I917" s="1">
        <f t="shared" si="1107"/>
        <v>0.68726738573245483</v>
      </c>
      <c r="J917" s="1">
        <f t="shared" si="1107"/>
        <v>3.3349630352077231</v>
      </c>
      <c r="K917" s="1">
        <f t="shared" si="1107"/>
        <v>5.6720081255864327</v>
      </c>
      <c r="L917" s="1">
        <f t="shared" si="1107"/>
        <v>7.4824963764124446</v>
      </c>
      <c r="M917" s="1">
        <f t="shared" si="1107"/>
        <v>7.6836083864330158</v>
      </c>
      <c r="N917" s="1">
        <f t="shared" si="1107"/>
        <v>7.682423372683453</v>
      </c>
      <c r="O917" s="1">
        <f t="shared" si="1107"/>
        <v>6.7878221087444386</v>
      </c>
      <c r="P917" s="1">
        <f>P918</f>
        <v>7.6834597995379319</v>
      </c>
      <c r="Q917" s="1">
        <f>Q918</f>
        <v>7.6834087392174997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0.62699377878757767</v>
      </c>
      <c r="G918" s="1">
        <f>[1]Services!C$19</f>
        <v>0.68733266001274618</v>
      </c>
      <c r="H918" s="1">
        <f>[1]Services!D$19</f>
        <v>0.68581992596954688</v>
      </c>
      <c r="I918" s="1">
        <f>[1]Services!E$19</f>
        <v>0.68726738573245483</v>
      </c>
      <c r="J918" s="1">
        <f>[1]Services!F$19</f>
        <v>3.3349630352077231</v>
      </c>
      <c r="K918" s="1">
        <f>[1]Services!G$19</f>
        <v>5.6720081255864327</v>
      </c>
      <c r="L918" s="1">
        <f>[1]Services!H$19</f>
        <v>7.4824963764124446</v>
      </c>
      <c r="M918" s="1">
        <f>[1]Services!I$19</f>
        <v>7.6836083864330158</v>
      </c>
      <c r="N918" s="1">
        <f>[1]Services!J$19</f>
        <v>7.682423372683453</v>
      </c>
      <c r="O918" s="1">
        <f>[1]Services!K$19</f>
        <v>6.7878221087444386</v>
      </c>
      <c r="P918" s="1">
        <f>[1]Services!L$19</f>
        <v>7.6834597995379319</v>
      </c>
      <c r="Q918" s="1">
        <f>[1]Services!M$19</f>
        <v>7.6834087392174997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0.46332696975951415</v>
      </c>
      <c r="J919" s="1">
        <f>[1]Services!F$20</f>
        <v>0.2776924092263362</v>
      </c>
      <c r="K919" s="1">
        <f>[1]Services!G$20</f>
        <v>0.733170505599399</v>
      </c>
      <c r="L919" s="1">
        <f>[1]Services!H$20</f>
        <v>0.4556217396465656</v>
      </c>
      <c r="M919" s="1">
        <f>[1]Services!I$20</f>
        <v>1.0626622877176808</v>
      </c>
      <c r="N919" s="1">
        <f>[1]Services!J$20</f>
        <v>1.9308976237698181</v>
      </c>
      <c r="O919" s="1">
        <f>[1]Services!K$20</f>
        <v>1.9442939511642534</v>
      </c>
      <c r="P919" s="1">
        <f>[1]Services!L$20</f>
        <v>1.9391028747262</v>
      </c>
      <c r="Q919" s="1">
        <f>[1]Services!M$20</f>
        <v>1.969183920564096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0.46332696975951415</v>
      </c>
      <c r="J921" s="1">
        <f t="shared" si="1110"/>
        <v>0.2776924092263362</v>
      </c>
      <c r="K921" s="1">
        <f t="shared" si="1110"/>
        <v>0.733170505599399</v>
      </c>
      <c r="L921" s="1">
        <f t="shared" si="1110"/>
        <v>0.4556217396465656</v>
      </c>
      <c r="M921" s="1">
        <f t="shared" si="1110"/>
        <v>1.0626622877176808</v>
      </c>
      <c r="N921" s="1">
        <f t="shared" si="1110"/>
        <v>1.9308976237698181</v>
      </c>
      <c r="O921" s="1">
        <f t="shared" si="1110"/>
        <v>1.9442939511642534</v>
      </c>
      <c r="P921" s="1">
        <f>P922</f>
        <v>1.9391028747262</v>
      </c>
      <c r="Q921" s="1">
        <f>Q922</f>
        <v>1.969183920564096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0.46332696975951415</v>
      </c>
      <c r="J922" s="1">
        <f>[1]Services!F$20</f>
        <v>0.2776924092263362</v>
      </c>
      <c r="K922" s="1">
        <f>[1]Services!G$20</f>
        <v>0.733170505599399</v>
      </c>
      <c r="L922" s="1">
        <f>[1]Services!H$20</f>
        <v>0.4556217396465656</v>
      </c>
      <c r="M922" s="1">
        <f>[1]Services!I$20</f>
        <v>1.0626622877176808</v>
      </c>
      <c r="N922" s="1">
        <f>[1]Services!J$20</f>
        <v>1.9308976237698181</v>
      </c>
      <c r="O922" s="1">
        <f>[1]Services!K$20</f>
        <v>1.9442939511642534</v>
      </c>
      <c r="P922" s="1">
        <f>[1]Services!L$20</f>
        <v>1.9391028747262</v>
      </c>
      <c r="Q922" s="1">
        <f>[1]Services!M$20</f>
        <v>1.969183920564096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2.9295800399766332</v>
      </c>
      <c r="G923" s="1">
        <f t="shared" ref="G923:O923" si="1111">G924</f>
        <v>3.192448939088381</v>
      </c>
      <c r="H923" s="1">
        <f t="shared" si="1111"/>
        <v>3.364946888905759</v>
      </c>
      <c r="I923" s="1">
        <f t="shared" si="1111"/>
        <v>3.671458311525893</v>
      </c>
      <c r="J923" s="1">
        <f t="shared" si="1111"/>
        <v>3.9753792654049178</v>
      </c>
      <c r="K923" s="1">
        <f t="shared" si="1111"/>
        <v>4.2856863431554038</v>
      </c>
      <c r="L923" s="1">
        <f t="shared" si="1111"/>
        <v>4.8347792330778283</v>
      </c>
      <c r="M923" s="1">
        <f t="shared" si="1111"/>
        <v>10.813045537006749</v>
      </c>
      <c r="N923" s="1">
        <f t="shared" si="1111"/>
        <v>11.699142720581618</v>
      </c>
      <c r="O923" s="1">
        <f t="shared" si="1111"/>
        <v>12.602857994941376</v>
      </c>
      <c r="P923" s="1">
        <f>P924</f>
        <v>13.576807750125573</v>
      </c>
      <c r="Q923" s="1">
        <f>Q924</f>
        <v>14.620519728057813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2.9295800399766332</v>
      </c>
      <c r="G924" s="1">
        <f>[1]Services!C$21-G925</f>
        <v>3.192448939088381</v>
      </c>
      <c r="H924" s="1">
        <f>[1]Services!D$21-H925</f>
        <v>3.364946888905759</v>
      </c>
      <c r="I924" s="1">
        <f>[1]Services!E$21-I925</f>
        <v>3.671458311525893</v>
      </c>
      <c r="J924" s="1">
        <f>[1]Services!F$21-J925</f>
        <v>3.9753792654049178</v>
      </c>
      <c r="K924" s="1">
        <f>[1]Services!G$21-K925</f>
        <v>4.2856863431554038</v>
      </c>
      <c r="L924" s="1">
        <f>[1]Services!H$21-L925</f>
        <v>4.8347792330778283</v>
      </c>
      <c r="M924" s="1">
        <f>[1]Services!I$21-M925</f>
        <v>10.813045537006749</v>
      </c>
      <c r="N924" s="1">
        <f>[1]Services!J$21-N925</f>
        <v>11.699142720581618</v>
      </c>
      <c r="O924" s="1">
        <f>[1]Services!K$21-O925</f>
        <v>12.602857994941376</v>
      </c>
      <c r="P924" s="1">
        <f>[1]Services!L$21-P925</f>
        <v>13.576807750125573</v>
      </c>
      <c r="Q924" s="1">
        <f>[1]Services!M$21-Q925</f>
        <v>14.620519728057813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3.0166682361591009E-4</v>
      </c>
      <c r="I925" s="1">
        <f>[1]Services!E$50-I896</f>
        <v>2.6263872166042845E-4</v>
      </c>
      <c r="J925" s="1">
        <f>[1]Services!F$50-J896</f>
        <v>2.0024861035983443E-2</v>
      </c>
      <c r="K925" s="1">
        <f>[1]Services!G$50-K896</f>
        <v>5.5217275468620743E-2</v>
      </c>
      <c r="L925" s="1">
        <f>[1]Services!H$50-L896</f>
        <v>5.5604306909417901E-2</v>
      </c>
      <c r="M925" s="1">
        <f>[1]Services!I$50-M896</f>
        <v>3.643095969845616E-2</v>
      </c>
      <c r="N925" s="1">
        <f>[1]Services!J$50-N896</f>
        <v>8.2804073189828042E-4</v>
      </c>
      <c r="O925" s="1">
        <f>[1]Services!K$50-O896</f>
        <v>1.2311087011977364E-3</v>
      </c>
      <c r="P925" s="1">
        <f>[1]Services!L$50-P896</f>
        <v>1.3608390751413321E-3</v>
      </c>
      <c r="Q925" s="1">
        <f>[1]Services!M$50-Q896</f>
        <v>5.7044778031212235E-3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73.238320409669797</v>
      </c>
      <c r="G926" s="17">
        <f>[1]Services!C$59</f>
        <v>78.632994664926258</v>
      </c>
      <c r="H926" s="17">
        <f>[1]Services!D$59</f>
        <v>79.13715238933591</v>
      </c>
      <c r="I926" s="17">
        <f>[1]Services!E$59</f>
        <v>77.733447333390629</v>
      </c>
      <c r="J926" s="17">
        <f>[1]Services!F$59</f>
        <v>76.496227619679473</v>
      </c>
      <c r="K926" s="17">
        <f>[1]Services!G$59</f>
        <v>75.497083118024662</v>
      </c>
      <c r="L926" s="17">
        <f>[1]Services!H$59</f>
        <v>74.049293079700391</v>
      </c>
      <c r="M926" s="17">
        <f>[1]Services!I$59</f>
        <v>71.560451089689195</v>
      </c>
      <c r="N926" s="17">
        <f>[1]Services!J$59</f>
        <v>70.013218692259642</v>
      </c>
      <c r="O926" s="17">
        <f>[1]Services!K$59</f>
        <v>69.615346432048625</v>
      </c>
      <c r="P926" s="17">
        <f>[1]Services!L$59</f>
        <v>70.244026248159955</v>
      </c>
      <c r="Q926" s="17">
        <f>[1]Services!M$59</f>
        <v>70.826977948484284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63.650017474342498</v>
      </c>
      <c r="G927" s="1">
        <f t="shared" ref="G927:K927" si="1114">SUM(G928:G930)</f>
        <v>63.319695942741632</v>
      </c>
      <c r="H927" s="1">
        <f t="shared" si="1114"/>
        <v>68.313680621763069</v>
      </c>
      <c r="I927" s="1">
        <f t="shared" si="1114"/>
        <v>68.961900335000109</v>
      </c>
      <c r="J927" s="1">
        <f t="shared" si="1114"/>
        <v>69.295626616899639</v>
      </c>
      <c r="K927" s="1">
        <f t="shared" si="1114"/>
        <v>69.774423775872265</v>
      </c>
      <c r="L927" s="1">
        <f t="shared" ref="L927:O927" si="1115">SUM(L928:L930)</f>
        <v>69.710685533794333</v>
      </c>
      <c r="M927" s="1">
        <f t="shared" si="1115"/>
        <v>78.019867905657421</v>
      </c>
      <c r="N927" s="1">
        <f t="shared" si="1115"/>
        <v>80.247036388622746</v>
      </c>
      <c r="O927" s="1">
        <f t="shared" si="1115"/>
        <v>82.339320855011508</v>
      </c>
      <c r="P927" s="1">
        <f>SUM(P928:P930)</f>
        <v>84.471734008446873</v>
      </c>
      <c r="Q927" s="1">
        <f>SUM(Q928:Q930)</f>
        <v>85.803991428275481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2.3940355685549561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1.5198085083086151E-4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1.9474307946474432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1.690464934381928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1.4372598765225659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1.1819151221905946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0.9492353171755753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1.7314799135493888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1.7084780182429191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1.7193619544152396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1.7199439236256682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0.86125002810822271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4.2612073308751031</v>
      </c>
      <c r="G929" s="1">
        <f>[1]Services!C$47</f>
        <v>4.6176493583242628</v>
      </c>
      <c r="H929" s="1">
        <f>[1]Services!D$47</f>
        <v>4.8279672753865226</v>
      </c>
      <c r="I929" s="1">
        <f>[1]Services!E$47</f>
        <v>5.2012326079950153</v>
      </c>
      <c r="J929" s="1">
        <f>[1]Services!F$47</f>
        <v>5.5655309715668837</v>
      </c>
      <c r="K929" s="1">
        <f>[1]Services!G$47</f>
        <v>5.9340272443690205</v>
      </c>
      <c r="L929" s="1">
        <f>[1]Services!H$47</f>
        <v>6.6254382082918379</v>
      </c>
      <c r="M929" s="1">
        <f>[1]Services!I$47</f>
        <v>14.674847514509169</v>
      </c>
      <c r="N929" s="1">
        <f>[1]Services!J$47</f>
        <v>15.877407977932203</v>
      </c>
      <c r="O929" s="1">
        <f>[1]Services!K$47</f>
        <v>17.103878707420442</v>
      </c>
      <c r="P929" s="1">
        <f>[1]Services!L$47</f>
        <v>18.425667660884709</v>
      </c>
      <c r="Q929" s="1">
        <f>[1]Services!M$47</f>
        <v>19.842133916649892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58.701894603566537</v>
      </c>
      <c r="H930" s="1">
        <f>[1]Services!D$3-([1]Services!D$6-[1]Services!D$58)</f>
        <v>61.538282551729111</v>
      </c>
      <c r="I930" s="1">
        <f>[1]Services!E$3-([1]Services!E$6-[1]Services!E$58)</f>
        <v>62.070202792623164</v>
      </c>
      <c r="J930" s="1">
        <f>[1]Services!F$3-([1]Services!F$6-[1]Services!F$58)</f>
        <v>62.292835768810185</v>
      </c>
      <c r="K930" s="1">
        <f>[1]Services!G$3-([1]Services!G$6-[1]Services!G$58)</f>
        <v>62.658481409312657</v>
      </c>
      <c r="L930" s="1">
        <f>[1]Services!H$3-([1]Services!H$6-[1]Services!H$58)</f>
        <v>62.136012008326922</v>
      </c>
      <c r="M930" s="1">
        <f>[1]Services!I$3-([1]Services!I$6-[1]Services!I$58)</f>
        <v>61.613540477598868</v>
      </c>
      <c r="N930" s="1">
        <f>[1]Services!J$3-([1]Services!J$6-[1]Services!J$58)</f>
        <v>62.661150392447624</v>
      </c>
      <c r="O930" s="1">
        <f>[1]Services!K$3-([1]Services!K$6-[1]Services!K$58)</f>
        <v>63.516080193175824</v>
      </c>
      <c r="P930" s="1">
        <f>[1]Services!L$3-([1]Services!L$6-[1]Services!L$58)</f>
        <v>64.326122423936496</v>
      </c>
      <c r="Q930" s="1">
        <f>[1]Services!M$3-([1]Services!M$6-[1]Services!M$58)</f>
        <v>65.100607483517365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24.843069758682649</v>
      </c>
      <c r="G931" s="1">
        <f t="shared" ref="G931:O931" si="1118">G932</f>
        <v>21.720442605948822</v>
      </c>
      <c r="H931" s="1">
        <f t="shared" si="1118"/>
        <v>15.593691124051533</v>
      </c>
      <c r="I931" s="1">
        <f t="shared" si="1118"/>
        <v>13.080233212145354</v>
      </c>
      <c r="J931" s="1">
        <f t="shared" si="1118"/>
        <v>7.3953008395073336</v>
      </c>
      <c r="K931" s="1">
        <f t="shared" si="1118"/>
        <v>5.014963474584623</v>
      </c>
      <c r="L931" s="1">
        <f t="shared" si="1118"/>
        <v>2.8287685410665282</v>
      </c>
      <c r="M931" s="1">
        <f t="shared" si="1118"/>
        <v>0.78557985646027095</v>
      </c>
      <c r="N931" s="1">
        <f t="shared" si="1118"/>
        <v>0.77514241721985466</v>
      </c>
      <c r="O931" s="1">
        <f t="shared" si="1118"/>
        <v>0.78008259569656579</v>
      </c>
      <c r="P931" s="1">
        <f>P932</f>
        <v>0.78034638673935186</v>
      </c>
      <c r="Q931" s="1">
        <f>Q932</f>
        <v>0.78057605452868906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24.843069758682649</v>
      </c>
      <c r="G932" s="1">
        <f>[1]Services!C$48</f>
        <v>21.720442605948822</v>
      </c>
      <c r="H932" s="1">
        <f>[1]Services!D$48</f>
        <v>15.593691124051533</v>
      </c>
      <c r="I932" s="1">
        <f>[1]Services!E$48</f>
        <v>13.080233212145354</v>
      </c>
      <c r="J932" s="1">
        <f>[1]Services!F$48</f>
        <v>7.3953008395073336</v>
      </c>
      <c r="K932" s="1">
        <f>[1]Services!G$48</f>
        <v>5.014963474584623</v>
      </c>
      <c r="L932" s="1">
        <f>[1]Services!H$48</f>
        <v>2.8287685410665282</v>
      </c>
      <c r="M932" s="1">
        <f>[1]Services!I$48</f>
        <v>0.78557985646027095</v>
      </c>
      <c r="N932" s="1">
        <f>[1]Services!J$48</f>
        <v>0.77514241721985466</v>
      </c>
      <c r="O932" s="1">
        <f>[1]Services!K$48</f>
        <v>0.78008259569656579</v>
      </c>
      <c r="P932" s="1">
        <f>[1]Services!L$48</f>
        <v>0.78034638673935186</v>
      </c>
      <c r="Q932" s="1">
        <f>[1]Services!M$48</f>
        <v>0.78057605452868906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25.412781374437333</v>
      </c>
      <c r="G933" s="1">
        <f t="shared" ref="G933:K933" si="1119">SUM(G934:G936)</f>
        <v>26.494868097464877</v>
      </c>
      <c r="H933" s="1">
        <f t="shared" si="1119"/>
        <v>22.008394488830756</v>
      </c>
      <c r="I933" s="1">
        <f t="shared" si="1119"/>
        <v>22.79793411664793</v>
      </c>
      <c r="J933" s="1">
        <f t="shared" si="1119"/>
        <v>25.725311948997064</v>
      </c>
      <c r="K933" s="1">
        <f t="shared" si="1119"/>
        <v>18.09160604141934</v>
      </c>
      <c r="L933" s="1">
        <f t="shared" ref="L933:O933" si="1120">SUM(L934:L936)</f>
        <v>11.155869847104068</v>
      </c>
      <c r="M933" s="1">
        <f t="shared" si="1120"/>
        <v>9.594331635770212</v>
      </c>
      <c r="N933" s="1">
        <f t="shared" si="1120"/>
        <v>9.8497553047954582</v>
      </c>
      <c r="O933" s="1">
        <f t="shared" si="1120"/>
        <v>9.5684553272711668</v>
      </c>
      <c r="P933" s="1">
        <f>SUM(P934:P936)</f>
        <v>9.7885699604552983</v>
      </c>
      <c r="Q933" s="1">
        <f>SUM(Q934:Q936)</f>
        <v>9.7899851486882454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24.189714839505868</v>
      </c>
      <c r="G934" s="1">
        <f>[1]Services!C$49</f>
        <v>25.154101738942614</v>
      </c>
      <c r="H934" s="1">
        <f>[1]Services!D$49</f>
        <v>20.936322692698006</v>
      </c>
      <c r="I934" s="1">
        <f>[1]Services!E$49</f>
        <v>21.580542493853585</v>
      </c>
      <c r="J934" s="1">
        <f>[1]Services!F$49</f>
        <v>22.041387794470744</v>
      </c>
      <c r="K934" s="1">
        <f>[1]Services!G$49</f>
        <v>13.569270800637817</v>
      </c>
      <c r="L934" s="1">
        <f>[1]Services!H$49</f>
        <v>6.5857418672709835</v>
      </c>
      <c r="M934" s="1">
        <f>[1]Services!I$49</f>
        <v>5.0604924538493607</v>
      </c>
      <c r="N934" s="1">
        <f>[1]Services!J$49</f>
        <v>5.3711493893490383</v>
      </c>
      <c r="O934" s="1">
        <f>[1]Services!K$49</f>
        <v>5.0891314573554736</v>
      </c>
      <c r="P934" s="1">
        <f>[1]Services!L$49</f>
        <v>5.0888301094300088</v>
      </c>
      <c r="Q934" s="1">
        <f>[1]Services!M$49</f>
        <v>5.0825834770761844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6.0949011301989994E-4</v>
      </c>
      <c r="I935" s="1">
        <f>[1]Services!E$50</f>
        <v>5.1517595402622541E-4</v>
      </c>
      <c r="J935" s="1">
        <f>[1]Services!F$50</f>
        <v>3.822928015960475E-2</v>
      </c>
      <c r="K935" s="1">
        <f>[1]Services!G$50</f>
        <v>0.10281837501053523</v>
      </c>
      <c r="L935" s="1">
        <f>[1]Services!H$50</f>
        <v>0.10118160765484241</v>
      </c>
      <c r="M935" s="1">
        <f>[1]Services!I$50</f>
        <v>6.4892646962875E-2</v>
      </c>
      <c r="N935" s="1">
        <f>[1]Services!J$50</f>
        <v>1.4749475536938133E-3</v>
      </c>
      <c r="O935" s="1">
        <f>[1]Services!K$50</f>
        <v>2.1929123740084691E-3</v>
      </c>
      <c r="P935" s="1">
        <f>[1]Services!L$50</f>
        <v>2.4239946025954996E-3</v>
      </c>
      <c r="Q935" s="1">
        <f>[1]Services!M$50</f>
        <v>1.0161101086809681E-2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1.2230665349314671</v>
      </c>
      <c r="G936" s="1">
        <f>[1]Services!C$56</f>
        <v>1.3407663585222636</v>
      </c>
      <c r="H936" s="1">
        <f>[1]Services!D$56</f>
        <v>1.0714623060197301</v>
      </c>
      <c r="I936" s="1">
        <f>[1]Services!E$56</f>
        <v>1.2168764468403197</v>
      </c>
      <c r="J936" s="1">
        <f>[1]Services!F$56</f>
        <v>3.6456948743667139</v>
      </c>
      <c r="K936" s="1">
        <f>[1]Services!G$56</f>
        <v>4.4195168657709889</v>
      </c>
      <c r="L936" s="1">
        <f>[1]Services!H$56</f>
        <v>4.4689463721782419</v>
      </c>
      <c r="M936" s="1">
        <f>[1]Services!I$56</f>
        <v>4.4689465349579764</v>
      </c>
      <c r="N936" s="1">
        <f>[1]Services!J$56</f>
        <v>4.4771309678927249</v>
      </c>
      <c r="O936" s="1">
        <f>[1]Services!K$56</f>
        <v>4.4771309575416858</v>
      </c>
      <c r="P936" s="1">
        <f>[1]Services!L$56</f>
        <v>4.6973158564226933</v>
      </c>
      <c r="Q936" s="1">
        <f>[1]Services!M$56</f>
        <v>4.69724057052525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7.6496169890400854</v>
      </c>
      <c r="G937" s="1">
        <f t="shared" ref="G937:K937" si="1125">G938+G944</f>
        <v>8.2859961560873732</v>
      </c>
      <c r="H937" s="1">
        <f t="shared" si="1125"/>
        <v>8.4487620503890106</v>
      </c>
      <c r="I937" s="1">
        <f t="shared" si="1125"/>
        <v>8.2811612828510874</v>
      </c>
      <c r="J937" s="1">
        <f t="shared" si="1125"/>
        <v>7.9055478074860908</v>
      </c>
      <c r="K937" s="1">
        <f t="shared" si="1125"/>
        <v>7.4156488487318502</v>
      </c>
      <c r="L937" s="1">
        <f t="shared" ref="L937:O937" si="1126">L938+L944</f>
        <v>9.8801560417690339</v>
      </c>
      <c r="M937" s="1">
        <f t="shared" si="1126"/>
        <v>9.8919663067189578</v>
      </c>
      <c r="N937" s="1">
        <f t="shared" si="1126"/>
        <v>9.811995023199243</v>
      </c>
      <c r="O937" s="1">
        <f t="shared" si="1126"/>
        <v>9.7062006739894429</v>
      </c>
      <c r="P937" s="1">
        <f>P938+P944</f>
        <v>9.673939427394048</v>
      </c>
      <c r="Q937" s="1">
        <f>Q938+Q944</f>
        <v>9.5249509850479157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2.0957157324877471</v>
      </c>
      <c r="G938" s="1">
        <f>[1]Services!C$51</f>
        <v>2.2700601218705976</v>
      </c>
      <c r="H938" s="1">
        <f>[1]Services!D$51</f>
        <v>2.432825962700762</v>
      </c>
      <c r="I938" s="1">
        <f>[1]Services!E$51</f>
        <v>2.2652253593573417</v>
      </c>
      <c r="J938" s="1">
        <f>[1]Services!F$51</f>
        <v>1.8896120492390358</v>
      </c>
      <c r="K938" s="1">
        <f>[1]Services!G$51</f>
        <v>1.3997129405696667</v>
      </c>
      <c r="L938" s="1">
        <f>[1]Services!H$51</f>
        <v>1.0339969940378699</v>
      </c>
      <c r="M938" s="1">
        <f>[1]Services!I$51</f>
        <v>0.97030253882511097</v>
      </c>
      <c r="N938" s="1">
        <f>[1]Services!J$51</f>
        <v>0.89033148583876975</v>
      </c>
      <c r="O938" s="1">
        <f>[1]Services!K$51</f>
        <v>0.78453493823269638</v>
      </c>
      <c r="P938" s="1">
        <f>[1]Services!L$51</f>
        <v>0.7522717646505348</v>
      </c>
      <c r="Q938" s="1">
        <f>[1]Services!M$51</f>
        <v>0.60327991475160347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1.4100638418086191</v>
      </c>
      <c r="G939" s="1">
        <f t="shared" ref="G939:K939" si="1127">IFERROR(G907/G$906,0)*G$938</f>
        <v>1.5390014857909635</v>
      </c>
      <c r="H939" s="1">
        <f t="shared" si="1127"/>
        <v>1.7999945785315739</v>
      </c>
      <c r="I939" s="1">
        <f t="shared" si="1127"/>
        <v>1.6566129749634557</v>
      </c>
      <c r="J939" s="1">
        <f t="shared" si="1127"/>
        <v>1.3805365848442517</v>
      </c>
      <c r="K939" s="1">
        <f t="shared" si="1127"/>
        <v>1.1431224273617695</v>
      </c>
      <c r="L939" s="1">
        <f t="shared" ref="L939:O939" si="1128">IFERROR(L907/L$906,0)*L$938</f>
        <v>1.0320334149597903</v>
      </c>
      <c r="M939" s="1">
        <f t="shared" si="1128"/>
        <v>0.96679443558550116</v>
      </c>
      <c r="N939" s="1">
        <f t="shared" si="1128"/>
        <v>0.88516842826162789</v>
      </c>
      <c r="O939" s="1">
        <f t="shared" si="1128"/>
        <v>0.78022658443020865</v>
      </c>
      <c r="P939" s="1">
        <f t="shared" ref="P939:Q943" si="1129">IFERROR(P907/P$906,0)*P$938</f>
        <v>0.74244584360320054</v>
      </c>
      <c r="Q939" s="1">
        <f t="shared" si="1129"/>
        <v>0.59320502248474538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0.6856518906791278</v>
      </c>
      <c r="G940" s="1">
        <f t="shared" ref="G940:K943" si="1130">IFERROR(G908/G$906,0)*G$938</f>
        <v>0.73105863607963395</v>
      </c>
      <c r="H940" s="1">
        <f t="shared" si="1130"/>
        <v>0.63283138416918838</v>
      </c>
      <c r="I940" s="1">
        <f t="shared" si="1130"/>
        <v>0.60766491071803264</v>
      </c>
      <c r="J940" s="1">
        <f t="shared" si="1130"/>
        <v>0.50741423954157627</v>
      </c>
      <c r="K940" s="1">
        <f t="shared" si="1130"/>
        <v>0.25451085300345189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6.5676897220397429E-4</v>
      </c>
      <c r="O940" s="1">
        <f t="shared" si="1131"/>
        <v>1.0391004795321482E-3</v>
      </c>
      <c r="P940" s="1">
        <f t="shared" si="1129"/>
        <v>9.4135800405821621E-4</v>
      </c>
      <c r="Q940" s="1">
        <f t="shared" si="1129"/>
        <v>1.1180404489362905E-3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4.5851949928687257E-5</v>
      </c>
      <c r="O941" s="1">
        <f t="shared" si="1132"/>
        <v>1.0558682553818015E-4</v>
      </c>
      <c r="P941" s="1">
        <f t="shared" si="1129"/>
        <v>8.1425791182248894E-5</v>
      </c>
      <c r="Q941" s="1">
        <f t="shared" si="1129"/>
        <v>1.3741010889017541E-4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5.3973108932993527E-4</v>
      </c>
      <c r="J942" s="1">
        <f t="shared" si="1130"/>
        <v>3.6715970203813719E-4</v>
      </c>
      <c r="K942" s="1">
        <f t="shared" si="1130"/>
        <v>8.4163930352641736E-4</v>
      </c>
      <c r="L942" s="1">
        <f t="shared" ref="L942:O942" si="1133">IFERROR(L910/L$906,0)*L$938</f>
        <v>1.1494997021126658E-3</v>
      </c>
      <c r="M942" s="1">
        <f t="shared" si="1133"/>
        <v>2.5509002958410422E-3</v>
      </c>
      <c r="N942" s="1">
        <f t="shared" si="1133"/>
        <v>1.8374968409619072E-3</v>
      </c>
      <c r="O942" s="1">
        <f t="shared" si="1133"/>
        <v>7.3337077978748546E-4</v>
      </c>
      <c r="P942" s="1">
        <f t="shared" si="1129"/>
        <v>4.4927282630928539E-4</v>
      </c>
      <c r="Q942" s="1">
        <f t="shared" si="1129"/>
        <v>6.4639364059391699E-4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4.07742586523167E-4</v>
      </c>
      <c r="J943" s="1">
        <f t="shared" si="1130"/>
        <v>1.294065151169771E-3</v>
      </c>
      <c r="K943" s="1">
        <f t="shared" si="1130"/>
        <v>1.2380209009191065E-3</v>
      </c>
      <c r="L943" s="1">
        <f t="shared" ref="L943:O943" si="1134">IFERROR(L911/L$906,0)*L$938</f>
        <v>8.1407937596690019E-4</v>
      </c>
      <c r="M943" s="1">
        <f t="shared" si="1134"/>
        <v>9.5720294376883727E-4</v>
      </c>
      <c r="N943" s="1">
        <f t="shared" si="1134"/>
        <v>2.6229398140473008E-3</v>
      </c>
      <c r="O943" s="1">
        <f t="shared" si="1134"/>
        <v>2.4302957176298963E-3</v>
      </c>
      <c r="P943" s="1">
        <f t="shared" si="1129"/>
        <v>8.3538644257845178E-3</v>
      </c>
      <c r="Q943" s="1">
        <f t="shared" si="1129"/>
        <v>8.1730480684376484E-3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5.5539012565523382</v>
      </c>
      <c r="G944" s="1">
        <f>[1]Services!C$52</f>
        <v>6.0159360342167751</v>
      </c>
      <c r="H944" s="1">
        <f>[1]Services!D$52</f>
        <v>6.0159360876882486</v>
      </c>
      <c r="I944" s="1">
        <f>[1]Services!E$52</f>
        <v>6.0159359234937462</v>
      </c>
      <c r="J944" s="1">
        <f>[1]Services!F$52</f>
        <v>6.0159357582470552</v>
      </c>
      <c r="K944" s="1">
        <f>[1]Services!G$52</f>
        <v>6.0159359081621835</v>
      </c>
      <c r="L944" s="1">
        <f>[1]Services!H$52</f>
        <v>8.8461590477311649</v>
      </c>
      <c r="M944" s="1">
        <f>[1]Services!I$52</f>
        <v>8.9216637678938469</v>
      </c>
      <c r="N944" s="1">
        <f>[1]Services!J$52</f>
        <v>8.9216635373604731</v>
      </c>
      <c r="O944" s="1">
        <f>[1]Services!K$52</f>
        <v>8.921665735756747</v>
      </c>
      <c r="P944" s="1">
        <f>[1]Services!L$52</f>
        <v>8.9216676627435128</v>
      </c>
      <c r="Q944" s="1">
        <f>[1]Services!M$52</f>
        <v>8.9216710702963127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6.1735450361626327</v>
      </c>
      <c r="G945" s="1">
        <f t="shared" ref="G945:O945" si="1135">G946</f>
        <v>5.5493438631504173</v>
      </c>
      <c r="H945" s="1">
        <f t="shared" si="1135"/>
        <v>6.1587352000619653</v>
      </c>
      <c r="I945" s="1">
        <f t="shared" si="1135"/>
        <v>6.1093666084281537</v>
      </c>
      <c r="J945" s="1">
        <f t="shared" si="1135"/>
        <v>5.1689921187872878</v>
      </c>
      <c r="K945" s="1">
        <f t="shared" si="1135"/>
        <v>11.746151098503153</v>
      </c>
      <c r="L945" s="1">
        <f t="shared" si="1135"/>
        <v>14.79742808181342</v>
      </c>
      <c r="M945" s="1">
        <f t="shared" si="1135"/>
        <v>6.2099681395266062</v>
      </c>
      <c r="N945" s="1">
        <f t="shared" si="1135"/>
        <v>2.5743618764307761</v>
      </c>
      <c r="O945" s="1">
        <f t="shared" si="1135"/>
        <v>2.189665283769926</v>
      </c>
      <c r="P945" s="1">
        <f>P946</f>
        <v>0.41094516011315624</v>
      </c>
      <c r="Q945" s="1">
        <f>Q946</f>
        <v>0.58266748190595474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6.1735450361626327</v>
      </c>
      <c r="G946" s="1">
        <f>[1]Services!C$53</f>
        <v>5.5493438631504173</v>
      </c>
      <c r="H946" s="1">
        <f>[1]Services!D$53</f>
        <v>6.1587352000619653</v>
      </c>
      <c r="I946" s="1">
        <f>[1]Services!E$53</f>
        <v>6.1093666084281537</v>
      </c>
      <c r="J946" s="1">
        <f>[1]Services!F$53</f>
        <v>5.1689921187872878</v>
      </c>
      <c r="K946" s="1">
        <f>[1]Services!G$53</f>
        <v>11.746151098503153</v>
      </c>
      <c r="L946" s="1">
        <f>[1]Services!H$53</f>
        <v>14.79742808181342</v>
      </c>
      <c r="M946" s="1">
        <f>[1]Services!I$53</f>
        <v>6.2099681395266062</v>
      </c>
      <c r="N946" s="1">
        <f>[1]Services!J$53</f>
        <v>2.5743618764307761</v>
      </c>
      <c r="O946" s="1">
        <f>[1]Services!K$53</f>
        <v>2.189665283769926</v>
      </c>
      <c r="P946" s="1">
        <f>[1]Services!L$53</f>
        <v>0.41094516011315624</v>
      </c>
      <c r="Q946" s="1">
        <f>[1]Services!M$53</f>
        <v>0.58266748190595474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1.8770705731294572</v>
      </c>
      <c r="G947" s="1">
        <f t="shared" ref="G947:O947" si="1136">G948</f>
        <v>2.1600822102550459</v>
      </c>
      <c r="H947" s="1">
        <f t="shared" si="1136"/>
        <v>1.8084915715012075</v>
      </c>
      <c r="I947" s="1">
        <f t="shared" si="1136"/>
        <v>1.9646713188678788</v>
      </c>
      <c r="J947" s="1">
        <f t="shared" si="1136"/>
        <v>2.1027553017402756</v>
      </c>
      <c r="K947" s="1">
        <f t="shared" si="1136"/>
        <v>2.2044250451779286</v>
      </c>
      <c r="L947" s="1">
        <f t="shared" si="1136"/>
        <v>2.3066201393945653</v>
      </c>
      <c r="M947" s="1">
        <f t="shared" si="1136"/>
        <v>2.3954990909464557</v>
      </c>
      <c r="N947" s="1">
        <f t="shared" si="1136"/>
        <v>2.3636702658914257</v>
      </c>
      <c r="O947" s="1">
        <f t="shared" si="1136"/>
        <v>2.3787550098346726</v>
      </c>
      <c r="P947" s="1">
        <f>P948</f>
        <v>2.3795400178857853</v>
      </c>
      <c r="Q947" s="1">
        <f>Q948</f>
        <v>2.3802370840546518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1.8770705731294572</v>
      </c>
      <c r="G948" s="1">
        <f>[1]Services!C$54</f>
        <v>2.1600822102550459</v>
      </c>
      <c r="H948" s="1">
        <f>[1]Services!D$54</f>
        <v>1.8084915715012075</v>
      </c>
      <c r="I948" s="1">
        <f>[1]Services!E$54</f>
        <v>1.9646713188678788</v>
      </c>
      <c r="J948" s="1">
        <f>[1]Services!F$54</f>
        <v>2.1027553017402756</v>
      </c>
      <c r="K948" s="1">
        <f>[1]Services!G$54</f>
        <v>2.2044250451779286</v>
      </c>
      <c r="L948" s="1">
        <f>[1]Services!H$54</f>
        <v>2.3066201393945653</v>
      </c>
      <c r="M948" s="1">
        <f>[1]Services!I$54</f>
        <v>2.3954990909464557</v>
      </c>
      <c r="N948" s="1">
        <f>[1]Services!J$54</f>
        <v>2.3636702658914257</v>
      </c>
      <c r="O948" s="1">
        <f>[1]Services!K$54</f>
        <v>2.3787550098346726</v>
      </c>
      <c r="P948" s="1">
        <f>[1]Services!L$54</f>
        <v>2.3795400178857853</v>
      </c>
      <c r="Q948" s="1">
        <f>[1]Services!M$54</f>
        <v>2.3802370840546518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0.62699377878757767</v>
      </c>
      <c r="G949" s="1">
        <f t="shared" ref="G949:O949" si="1137">G950</f>
        <v>0.68733266001274618</v>
      </c>
      <c r="H949" s="1">
        <f t="shared" si="1137"/>
        <v>0.68581992596954688</v>
      </c>
      <c r="I949" s="1">
        <f t="shared" si="1137"/>
        <v>0.68726738573245483</v>
      </c>
      <c r="J949" s="1">
        <f t="shared" si="1137"/>
        <v>3.3349630352077231</v>
      </c>
      <c r="K949" s="1">
        <f t="shared" si="1137"/>
        <v>5.6720081255864327</v>
      </c>
      <c r="L949" s="1">
        <f t="shared" si="1137"/>
        <v>7.4824963764124446</v>
      </c>
      <c r="M949" s="1">
        <f t="shared" si="1137"/>
        <v>7.6836083864330158</v>
      </c>
      <c r="N949" s="1">
        <f t="shared" si="1137"/>
        <v>7.682423372683453</v>
      </c>
      <c r="O949" s="1">
        <f t="shared" si="1137"/>
        <v>6.7878221087444386</v>
      </c>
      <c r="P949" s="1">
        <f>P950</f>
        <v>7.6834597995379319</v>
      </c>
      <c r="Q949" s="1">
        <f>Q950</f>
        <v>7.6834087392174997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0.62699377878757767</v>
      </c>
      <c r="G950" s="1">
        <f>[1]Services!C$55</f>
        <v>0.68733266001274618</v>
      </c>
      <c r="H950" s="1">
        <f>[1]Services!D$55</f>
        <v>0.68581992596954688</v>
      </c>
      <c r="I950" s="1">
        <f>[1]Services!E$55</f>
        <v>0.68726738573245483</v>
      </c>
      <c r="J950" s="1">
        <f>[1]Services!F$55</f>
        <v>3.3349630352077231</v>
      </c>
      <c r="K950" s="1">
        <f>[1]Services!G$55</f>
        <v>5.6720081255864327</v>
      </c>
      <c r="L950" s="1">
        <f>[1]Services!H$55</f>
        <v>7.4824963764124446</v>
      </c>
      <c r="M950" s="1">
        <f>[1]Services!I$55</f>
        <v>7.6836083864330158</v>
      </c>
      <c r="N950" s="1">
        <f>[1]Services!J$55</f>
        <v>7.682423372683453</v>
      </c>
      <c r="O950" s="1">
        <f>[1]Services!K$55</f>
        <v>6.7878221087444386</v>
      </c>
      <c r="P950" s="1">
        <f>[1]Services!L$55</f>
        <v>7.6834597995379319</v>
      </c>
      <c r="Q950" s="1">
        <f>[1]Services!M$55</f>
        <v>7.6834087392174997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0.26321083453304894</v>
      </c>
      <c r="J951" s="1">
        <f t="shared" si="1138"/>
        <v>0.20268244038070876</v>
      </c>
      <c r="K951" s="1">
        <f t="shared" si="1138"/>
        <v>0.57799612553752566</v>
      </c>
      <c r="L951" s="1">
        <f t="shared" si="1138"/>
        <v>0.36489072902777964</v>
      </c>
      <c r="M951" s="1">
        <f t="shared" si="1138"/>
        <v>0.93135357128501395</v>
      </c>
      <c r="N951" s="1">
        <f t="shared" si="1138"/>
        <v>1.7084781338213499</v>
      </c>
      <c r="O951" s="1">
        <f t="shared" si="1138"/>
        <v>1.7193599767931502</v>
      </c>
      <c r="P951" s="1">
        <f>P952</f>
        <v>1.7199481310125251</v>
      </c>
      <c r="Q951" s="1">
        <f>Q952</f>
        <v>1.7204333434600898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0.26321083453304894</v>
      </c>
      <c r="J952" s="1">
        <f>[1]Services!F$57</f>
        <v>0.20268244038070876</v>
      </c>
      <c r="K952" s="1">
        <f>[1]Services!G$57</f>
        <v>0.57799612553752566</v>
      </c>
      <c r="L952" s="1">
        <f>[1]Services!H$57</f>
        <v>0.36489072902777964</v>
      </c>
      <c r="M952" s="1">
        <f>[1]Services!I$57</f>
        <v>0.93135357128501395</v>
      </c>
      <c r="N952" s="1">
        <f>[1]Services!J$57</f>
        <v>1.7084781338213499</v>
      </c>
      <c r="O952" s="1">
        <f>[1]Services!K$57</f>
        <v>1.7193599767931502</v>
      </c>
      <c r="P952" s="1">
        <f>[1]Services!L$57</f>
        <v>1.7199481310125251</v>
      </c>
      <c r="Q952" s="1">
        <f>[1]Services!M$57</f>
        <v>1.7204333434600898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9.1171277328318983</v>
      </c>
      <c r="H953" s="1">
        <f>[1]Services!D$58</f>
        <v>17.657859958497916</v>
      </c>
      <c r="I953" s="1">
        <f>[1]Services!E$58</f>
        <v>17.657905031807775</v>
      </c>
      <c r="J953" s="1">
        <f>[1]Services!F$58</f>
        <v>17.65788327948356</v>
      </c>
      <c r="K953" s="1">
        <f>[1]Services!G$58</f>
        <v>17.658341991924196</v>
      </c>
      <c r="L953" s="1">
        <f>[1]Services!H$58</f>
        <v>17.658389797645135</v>
      </c>
      <c r="M953" s="1">
        <f>[1]Services!I$58</f>
        <v>17.661816674490101</v>
      </c>
      <c r="N953" s="1">
        <f>[1]Services!J$58</f>
        <v>17.661506302042945</v>
      </c>
      <c r="O953" s="1">
        <f>[1]Services!K$58</f>
        <v>17.66176479411358</v>
      </c>
      <c r="P953" s="1">
        <f>[1]Services!L$58</f>
        <v>17.661665780511491</v>
      </c>
      <c r="Q953" s="1">
        <f>[1]Services!M$58</f>
        <v>17.661335166823122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0.9124999999999992</v>
      </c>
      <c r="G955" s="4">
        <f t="shared" si="1141"/>
        <v>0.91500000000000004</v>
      </c>
      <c r="H955" s="4">
        <f t="shared" si="1141"/>
        <v>0.91874999999999984</v>
      </c>
      <c r="I955" s="4">
        <f t="shared" si="1141"/>
        <v>0.92499999999999971</v>
      </c>
      <c r="J955" s="4">
        <f t="shared" si="1141"/>
        <v>0.93124999999999947</v>
      </c>
      <c r="K955" s="4">
        <f t="shared" si="1141"/>
        <v>0.93749999999999911</v>
      </c>
      <c r="L955" s="4">
        <f t="shared" ref="L955:O955" si="1142">IFERROR(L928/L884,"-")</f>
        <v>0.9437499999999992</v>
      </c>
      <c r="M955" s="4">
        <f t="shared" si="1142"/>
        <v>0.9499999999999994</v>
      </c>
      <c r="N955" s="4">
        <f t="shared" si="1142"/>
        <v>0.95000000000000018</v>
      </c>
      <c r="O955" s="4">
        <f t="shared" si="1142"/>
        <v>0.95</v>
      </c>
      <c r="P955" s="4">
        <f t="shared" ref="P955:Q957" si="1143">IFERROR(P928/P884,"-")</f>
        <v>0.94999999999999918</v>
      </c>
      <c r="Q955" s="4">
        <f t="shared" si="1143"/>
        <v>0.95000000000000007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</v>
      </c>
      <c r="G956" s="4">
        <f t="shared" si="1141"/>
        <v>3.2400000000000042</v>
      </c>
      <c r="H956" s="4">
        <f t="shared" si="1141"/>
        <v>3.3000000000000003</v>
      </c>
      <c r="I956" s="4">
        <f t="shared" si="1141"/>
        <v>3.3999999999999981</v>
      </c>
      <c r="J956" s="4">
        <f t="shared" si="1141"/>
        <v>3.5000000000000009</v>
      </c>
      <c r="K956" s="4">
        <f t="shared" si="1141"/>
        <v>3.5999999999999996</v>
      </c>
      <c r="L956" s="4">
        <f t="shared" ref="L956:O956" si="1144">IFERROR(L929/L885,"-")</f>
        <v>3.7000000000000006</v>
      </c>
      <c r="M956" s="4">
        <f t="shared" si="1144"/>
        <v>3.7999999999999949</v>
      </c>
      <c r="N956" s="4">
        <f t="shared" si="1144"/>
        <v>3.7999999999999949</v>
      </c>
      <c r="O956" s="4">
        <f t="shared" si="1144"/>
        <v>3.7999999999999963</v>
      </c>
      <c r="P956" s="4">
        <f t="shared" si="1143"/>
        <v>3.8000000000000003</v>
      </c>
      <c r="Q956" s="4">
        <f t="shared" si="1143"/>
        <v>3.7999999999999994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1.0000000000000002</v>
      </c>
      <c r="I957" s="4">
        <f t="shared" si="1141"/>
        <v>1.0000000000000002</v>
      </c>
      <c r="J957" s="4">
        <f t="shared" si="1141"/>
        <v>1</v>
      </c>
      <c r="K957" s="4">
        <f t="shared" si="1141"/>
        <v>1</v>
      </c>
      <c r="L957" s="4">
        <f t="shared" ref="L957:O957" si="1145">IFERROR(L930/L886,"-")</f>
        <v>1</v>
      </c>
      <c r="M957" s="4">
        <f t="shared" si="1145"/>
        <v>1.0000000000000002</v>
      </c>
      <c r="N957" s="4">
        <f t="shared" si="1145"/>
        <v>1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0.82107843137254977</v>
      </c>
      <c r="G958" s="4">
        <f t="shared" si="1146"/>
        <v>0.82270432925645531</v>
      </c>
      <c r="H958" s="4">
        <f t="shared" si="1146"/>
        <v>0.82514317608231391</v>
      </c>
      <c r="I958" s="4">
        <f t="shared" si="1146"/>
        <v>0.82920792079207783</v>
      </c>
      <c r="J958" s="4">
        <f t="shared" si="1146"/>
        <v>0.83335396039604059</v>
      </c>
      <c r="K958" s="4">
        <f t="shared" si="1146"/>
        <v>0.83749999999999936</v>
      </c>
      <c r="L958" s="4">
        <f t="shared" ref="L958:O958" si="1147">IFERROR(L932/L888,"-")</f>
        <v>0.83749999999999947</v>
      </c>
      <c r="M958" s="4">
        <f t="shared" si="1147"/>
        <v>0.83749999999999858</v>
      </c>
      <c r="N958" s="4">
        <f t="shared" si="1147"/>
        <v>0.83749999999999958</v>
      </c>
      <c r="O958" s="4">
        <f t="shared" si="1147"/>
        <v>0.83749999999999891</v>
      </c>
      <c r="P958" s="4">
        <f>IFERROR(P932/P888,"-")</f>
        <v>0.83749999999999847</v>
      </c>
      <c r="Q958" s="4">
        <f>IFERROR(Q932/Q888,"-")</f>
        <v>0.83749999999999891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0.94680851063829885</v>
      </c>
      <c r="G959" s="4">
        <f t="shared" si="1148"/>
        <v>0.94680851063829907</v>
      </c>
      <c r="H959" s="4">
        <f t="shared" si="1148"/>
        <v>0.94679533051929166</v>
      </c>
      <c r="I959" s="4">
        <f t="shared" si="1148"/>
        <v>0.95455944371491408</v>
      </c>
      <c r="J959" s="4">
        <f t="shared" si="1148"/>
        <v>0.94865935577858718</v>
      </c>
      <c r="K959" s="4">
        <f t="shared" si="1148"/>
        <v>0.9517961923004381</v>
      </c>
      <c r="L959" s="4">
        <f t="shared" ref="L959:O959" si="1149">IFERROR(L934/L895,"-")</f>
        <v>0.95017636364028202</v>
      </c>
      <c r="M959" s="4">
        <f t="shared" si="1149"/>
        <v>0.95584401415111409</v>
      </c>
      <c r="N959" s="4">
        <f t="shared" si="1149"/>
        <v>0.96827909636436382</v>
      </c>
      <c r="O959" s="4">
        <f t="shared" si="1149"/>
        <v>0.96979084312606634</v>
      </c>
      <c r="P959" s="4">
        <f t="shared" ref="P959:Q961" si="1150">IFERROR(P934/P895,"-")</f>
        <v>0.96870053522655397</v>
      </c>
      <c r="Q959" s="4">
        <f t="shared" si="1150"/>
        <v>0.9735851945970907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1.9800000000000002</v>
      </c>
      <c r="I960" s="4">
        <f t="shared" si="1148"/>
        <v>2.0399999999999983</v>
      </c>
      <c r="J960" s="4">
        <f t="shared" si="1148"/>
        <v>2.1</v>
      </c>
      <c r="K960" s="4">
        <f t="shared" si="1148"/>
        <v>2.1599999999999988</v>
      </c>
      <c r="L960" s="4">
        <f t="shared" ref="L960:O960" si="1151">IFERROR(L935/L896,"-")</f>
        <v>2.2200000000000002</v>
      </c>
      <c r="M960" s="4">
        <f t="shared" si="1151"/>
        <v>2.2800000000000016</v>
      </c>
      <c r="N960" s="4">
        <f t="shared" si="1151"/>
        <v>2.2799999999999971</v>
      </c>
      <c r="O960" s="4">
        <f t="shared" si="1151"/>
        <v>2.2799999999999989</v>
      </c>
      <c r="P960" s="4">
        <f t="shared" si="1150"/>
        <v>2.279999999999998</v>
      </c>
      <c r="Q960" s="4">
        <f t="shared" si="1150"/>
        <v>2.2799999999999994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0.87219999999999953</v>
      </c>
      <c r="G961" s="4">
        <f t="shared" si="1148"/>
        <v>0.87220000000000075</v>
      </c>
      <c r="H961" s="4">
        <f t="shared" si="1148"/>
        <v>0.87219999999999964</v>
      </c>
      <c r="I961" s="4">
        <f t="shared" si="1148"/>
        <v>0.87220000000000097</v>
      </c>
      <c r="J961" s="4">
        <f t="shared" si="1148"/>
        <v>0.87220000000000009</v>
      </c>
      <c r="K961" s="4">
        <f t="shared" si="1148"/>
        <v>0.87220000000000042</v>
      </c>
      <c r="L961" s="4">
        <f t="shared" ref="L961:O961" si="1152">IFERROR(L936/L897,"-")</f>
        <v>0.87219999999999975</v>
      </c>
      <c r="M961" s="4">
        <f t="shared" si="1152"/>
        <v>0.87219999999999975</v>
      </c>
      <c r="N961" s="4">
        <f t="shared" si="1152"/>
        <v>0.87220000000000042</v>
      </c>
      <c r="O961" s="4">
        <f t="shared" si="1152"/>
        <v>0.87219999999999998</v>
      </c>
      <c r="P961" s="4">
        <f t="shared" si="1150"/>
        <v>0.87219999999999942</v>
      </c>
      <c r="Q961" s="4">
        <f t="shared" si="1150"/>
        <v>0.87220000000000009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0.98999999999999988</v>
      </c>
      <c r="G962" s="4">
        <f t="shared" si="1153"/>
        <v>0.98999999999999988</v>
      </c>
      <c r="H962" s="4">
        <f t="shared" si="1153"/>
        <v>0.9900000000000001</v>
      </c>
      <c r="I962" s="4">
        <f t="shared" si="1153"/>
        <v>0.98999999999999977</v>
      </c>
      <c r="J962" s="4">
        <f t="shared" si="1153"/>
        <v>0.99</v>
      </c>
      <c r="K962" s="4">
        <f t="shared" si="1153"/>
        <v>0.9900000000000001</v>
      </c>
      <c r="L962" s="4">
        <f t="shared" ref="L962:O962" si="1154">IFERROR(L939/L907,"-")</f>
        <v>0.9900000000000001</v>
      </c>
      <c r="M962" s="4">
        <f t="shared" si="1154"/>
        <v>0.99</v>
      </c>
      <c r="N962" s="4">
        <f t="shared" si="1154"/>
        <v>0.9900000000000001</v>
      </c>
      <c r="O962" s="4">
        <f t="shared" si="1154"/>
        <v>0.99</v>
      </c>
      <c r="P962" s="4">
        <f t="shared" ref="P962:Q967" si="1155">IFERROR(P939/P907,"-")</f>
        <v>0.99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0.99</v>
      </c>
      <c r="H963" s="4">
        <f t="shared" si="1153"/>
        <v>0.9900000000000001</v>
      </c>
      <c r="I963" s="4">
        <f t="shared" si="1153"/>
        <v>0.99</v>
      </c>
      <c r="J963" s="4">
        <f t="shared" si="1153"/>
        <v>0.9900000000000001</v>
      </c>
      <c r="K963" s="4">
        <f t="shared" si="1153"/>
        <v>0.9900000000000001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0.9900000000000001</v>
      </c>
      <c r="O963" s="4">
        <f t="shared" si="1156"/>
        <v>0.98999999999999988</v>
      </c>
      <c r="P963" s="4">
        <f t="shared" si="1155"/>
        <v>0.9900000000000001</v>
      </c>
      <c r="Q963" s="4">
        <f t="shared" si="1155"/>
        <v>0.99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</v>
      </c>
      <c r="O964" s="4">
        <f t="shared" si="1157"/>
        <v>0.99</v>
      </c>
      <c r="P964" s="4">
        <f t="shared" si="1155"/>
        <v>0.99</v>
      </c>
      <c r="Q964" s="4">
        <f t="shared" si="1155"/>
        <v>0.98999999999999988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0.98999999999999988</v>
      </c>
      <c r="J965" s="4">
        <f t="shared" si="1153"/>
        <v>0.98999999999999988</v>
      </c>
      <c r="K965" s="4">
        <f t="shared" si="1153"/>
        <v>0.99</v>
      </c>
      <c r="L965" s="4">
        <f t="shared" ref="L965:O965" si="1158">IFERROR(L942/L910,"-")</f>
        <v>0.9900000000000001</v>
      </c>
      <c r="M965" s="4">
        <f t="shared" si="1158"/>
        <v>0.98999999999999988</v>
      </c>
      <c r="N965" s="4">
        <f t="shared" si="1158"/>
        <v>0.99</v>
      </c>
      <c r="O965" s="4">
        <f t="shared" si="1158"/>
        <v>0.99</v>
      </c>
      <c r="P965" s="4">
        <f t="shared" si="1155"/>
        <v>0.9900000000000001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0.98999999999999988</v>
      </c>
      <c r="K966" s="4">
        <f t="shared" si="1153"/>
        <v>0.9900000000000001</v>
      </c>
      <c r="L966" s="4">
        <f t="shared" ref="L966:O966" si="1159">IFERROR(L943/L911,"-")</f>
        <v>0.99</v>
      </c>
      <c r="M966" s="4">
        <f t="shared" si="1159"/>
        <v>0.9900000000000001</v>
      </c>
      <c r="N966" s="4">
        <f t="shared" si="1159"/>
        <v>0.9900000000000001</v>
      </c>
      <c r="O966" s="4">
        <f t="shared" si="1159"/>
        <v>0.99</v>
      </c>
      <c r="P966" s="4">
        <f t="shared" si="1155"/>
        <v>0.9900000000000001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0.99000000000000032</v>
      </c>
      <c r="G967" s="4">
        <f t="shared" si="1153"/>
        <v>0.99000000000000044</v>
      </c>
      <c r="H967" s="4">
        <f t="shared" si="1153"/>
        <v>0.99</v>
      </c>
      <c r="I967" s="4">
        <f t="shared" si="1153"/>
        <v>0.99</v>
      </c>
      <c r="J967" s="4">
        <f t="shared" si="1153"/>
        <v>0.98999999999999977</v>
      </c>
      <c r="K967" s="4">
        <f t="shared" si="1153"/>
        <v>0.98999999999999988</v>
      </c>
      <c r="L967" s="4">
        <f t="shared" ref="L967:O967" si="1160">IFERROR(L944/L912,"-")</f>
        <v>0.98999999999999944</v>
      </c>
      <c r="M967" s="4">
        <f t="shared" si="1160"/>
        <v>0.98999999999999944</v>
      </c>
      <c r="N967" s="4">
        <f t="shared" si="1160"/>
        <v>0.99000000000000143</v>
      </c>
      <c r="O967" s="4">
        <f t="shared" si="1160"/>
        <v>0.98999999999999944</v>
      </c>
      <c r="P967" s="4">
        <f t="shared" si="1155"/>
        <v>0.98999999999999932</v>
      </c>
      <c r="Q967" s="4">
        <f t="shared" si="1155"/>
        <v>0.9900000000000001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0.72000000000000053</v>
      </c>
      <c r="G968" s="4">
        <f t="shared" si="1161"/>
        <v>0.72000000000000053</v>
      </c>
      <c r="H968" s="4">
        <f t="shared" si="1161"/>
        <v>0.7199999999999992</v>
      </c>
      <c r="I968" s="4">
        <f t="shared" si="1161"/>
        <v>0.72000000000000008</v>
      </c>
      <c r="J968" s="4">
        <f t="shared" si="1161"/>
        <v>0.72000000000000042</v>
      </c>
      <c r="K968" s="4">
        <f t="shared" si="1161"/>
        <v>0.72000000000000031</v>
      </c>
      <c r="L968" s="4">
        <f t="shared" ref="L968:O968" si="1162">IFERROR(L946/L913,"-")</f>
        <v>0.7200000000000002</v>
      </c>
      <c r="M968" s="4">
        <f t="shared" si="1162"/>
        <v>0.71999999999999975</v>
      </c>
      <c r="N968" s="4">
        <f t="shared" si="1162"/>
        <v>0.72</v>
      </c>
      <c r="O968" s="4">
        <f t="shared" si="1162"/>
        <v>0.71999999999999909</v>
      </c>
      <c r="P968" s="4">
        <f>IFERROR(P946/P913,"-")</f>
        <v>0.71999999999999953</v>
      </c>
      <c r="Q968" s="4">
        <f>IFERROR(Q946/Q913,"-")</f>
        <v>0.71999999999999964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0.9000000000000008</v>
      </c>
      <c r="G969" s="4">
        <f t="shared" si="1163"/>
        <v>0.89999999999999913</v>
      </c>
      <c r="H969" s="4">
        <f t="shared" si="1163"/>
        <v>0.89999999999999991</v>
      </c>
      <c r="I969" s="4">
        <f t="shared" si="1163"/>
        <v>0.89999999999999925</v>
      </c>
      <c r="J969" s="4">
        <f t="shared" si="1163"/>
        <v>0.90000000000000024</v>
      </c>
      <c r="K969" s="4">
        <f t="shared" si="1163"/>
        <v>0.90000000000000113</v>
      </c>
      <c r="L969" s="4">
        <f t="shared" ref="L969:O969" si="1164">IFERROR(L948/L916,"-")</f>
        <v>0.90000000000000036</v>
      </c>
      <c r="M969" s="4">
        <f t="shared" si="1164"/>
        <v>0.90000000000000024</v>
      </c>
      <c r="N969" s="4">
        <f t="shared" si="1164"/>
        <v>0.8999999999999998</v>
      </c>
      <c r="O969" s="4">
        <f t="shared" si="1164"/>
        <v>0.89999999999999991</v>
      </c>
      <c r="P969" s="4">
        <f>IFERROR(P948/P916,"-")</f>
        <v>0.90000000000000058</v>
      </c>
      <c r="Q969" s="4">
        <f>IFERROR(Q948/Q916,"-")</f>
        <v>0.90000000000000013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0.56808874016046651</v>
      </c>
      <c r="J971" s="4">
        <f t="shared" si="1167"/>
        <v>0.72988109738178064</v>
      </c>
      <c r="K971" s="4">
        <f t="shared" si="1167"/>
        <v>0.78835157868903705</v>
      </c>
      <c r="L971" s="4">
        <f t="shared" ref="L971:O971" si="1168">IFERROR(L952/L922,"-")</f>
        <v>0.80086329794278976</v>
      </c>
      <c r="M971" s="4">
        <f t="shared" si="1168"/>
        <v>0.87643419932151401</v>
      </c>
      <c r="N971" s="4">
        <f t="shared" si="1168"/>
        <v>0.88481031453432313</v>
      </c>
      <c r="O971" s="4">
        <f t="shared" si="1168"/>
        <v>0.88431071637269065</v>
      </c>
      <c r="P971" s="4">
        <f>IFERROR(P952/P922,"-")</f>
        <v>0.88698137341237271</v>
      </c>
      <c r="Q971" s="4">
        <f>IFERROR(Q952/Q922,"-")</f>
        <v>0.87367834232937036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217.71232595120014</v>
      </c>
      <c r="G972" s="3">
        <f>[1]Residential!C$26</f>
        <v>219.57871508246149</v>
      </c>
      <c r="H972" s="3">
        <f>[1]Residential!D$26</f>
        <v>219.28347806428872</v>
      </c>
      <c r="I972" s="3">
        <f>[1]Residential!E$26</f>
        <v>217.28395202647619</v>
      </c>
      <c r="J972" s="3">
        <f>[1]Residential!F$26</f>
        <v>204.9500937805266</v>
      </c>
      <c r="K972" s="3">
        <f>[1]Residential!G$26</f>
        <v>194.65643716161347</v>
      </c>
      <c r="L972" s="3">
        <f>[1]Residential!H$26</f>
        <v>191.90729566695987</v>
      </c>
      <c r="M972" s="3">
        <f>[1]Residential!I$26</f>
        <v>192.50132024492788</v>
      </c>
      <c r="N972" s="3">
        <f>[1]Residential!J$26</f>
        <v>188.19637520940881</v>
      </c>
      <c r="O972" s="3">
        <f>[1]Residential!K$26</f>
        <v>184.1169927076175</v>
      </c>
      <c r="P972" s="3">
        <f>[1]Residential!L$26</f>
        <v>184.9607804594587</v>
      </c>
      <c r="Q972" s="3">
        <f>[1]Residential!M$26</f>
        <v>176.85714317051116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69.47000785956277</v>
      </c>
      <c r="G973" s="1">
        <f>[1]Residential!C$15</f>
        <v>70.028304015225274</v>
      </c>
      <c r="H973" s="1">
        <f>[1]Residential!D$15</f>
        <v>68.689376934854707</v>
      </c>
      <c r="I973" s="1">
        <f>[1]Residential!E$15</f>
        <v>69.201104989812265</v>
      </c>
      <c r="J973" s="1">
        <f>[1]Residential!F$15</f>
        <v>69.200821181527203</v>
      </c>
      <c r="K973" s="1">
        <f>[1]Residential!G$15</f>
        <v>70.49008070957629</v>
      </c>
      <c r="L973" s="1">
        <f>[1]Residential!H$15</f>
        <v>70.432126761857106</v>
      </c>
      <c r="M973" s="1">
        <f>[1]Residential!I$15</f>
        <v>77.915356871768523</v>
      </c>
      <c r="N973" s="1">
        <f>[1]Residential!J$15</f>
        <v>80.225160173274219</v>
      </c>
      <c r="O973" s="1">
        <f>[1]Residential!K$15</f>
        <v>80.15532705451939</v>
      </c>
      <c r="P973" s="1">
        <f>[1]Residential!L$15</f>
        <v>78.700523577590133</v>
      </c>
      <c r="Q973" s="1">
        <f>[1]Residential!M$15</f>
        <v>74.665279411394224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15.333196794114109</v>
      </c>
      <c r="G974" s="1">
        <f t="shared" ref="G974:K974" si="1169">SUM(G975:G976)</f>
        <v>15.115659355073937</v>
      </c>
      <c r="H974" s="1">
        <f t="shared" si="1169"/>
        <v>14.806354778129609</v>
      </c>
      <c r="I974" s="1">
        <f t="shared" si="1169"/>
        <v>15.846988225897768</v>
      </c>
      <c r="J974" s="1">
        <f t="shared" si="1169"/>
        <v>17.312055675793165</v>
      </c>
      <c r="K974" s="1">
        <f t="shared" si="1169"/>
        <v>18.742682633219925</v>
      </c>
      <c r="L974" s="1">
        <f t="shared" ref="L974:O974" si="1170">SUM(L975:L976)</f>
        <v>19.254165463684963</v>
      </c>
      <c r="M974" s="1">
        <f t="shared" si="1170"/>
        <v>24.291176176179636</v>
      </c>
      <c r="N974" s="1">
        <f t="shared" si="1170"/>
        <v>24.883649733893961</v>
      </c>
      <c r="O974" s="1">
        <f t="shared" si="1170"/>
        <v>24.594138190433185</v>
      </c>
      <c r="P974" s="1">
        <f>SUM(P975:P976)</f>
        <v>23.852115299498969</v>
      </c>
      <c r="Q974" s="1">
        <f>SUM(Q975:Q976)</f>
        <v>21.278402560842526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9.3768439089081816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8.1378638126198535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7.3111203660469055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5.6508178375468399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2.9508661077816063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1.8339237669156823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1.248593786652787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4.0379258943330649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4.6304004454430787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4.3408867526995802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3.5988641218717126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1.0251485569370908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5.9563528852059271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6.9777955424540847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7.495234412082703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10.196170388350929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14.361189568011559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16.908758866304243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18.005571677032176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20.253250281846572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20.253249288450881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20.253251437733606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20.253251177627256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20.253254003905436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9.5599054509110477</v>
      </c>
      <c r="G977" s="1">
        <f t="shared" ref="G977:K977" si="1174">SUM(G978:G979)</f>
        <v>10.08530644909696</v>
      </c>
      <c r="H977" s="1">
        <f t="shared" si="1174"/>
        <v>9.2495314267071329</v>
      </c>
      <c r="I977" s="1">
        <f t="shared" si="1174"/>
        <v>8.5158443436253357</v>
      </c>
      <c r="J977" s="1">
        <f t="shared" si="1174"/>
        <v>6.8586792949164774</v>
      </c>
      <c r="K977" s="1">
        <f t="shared" si="1174"/>
        <v>6.6955316357939489</v>
      </c>
      <c r="L977" s="1">
        <f t="shared" ref="L977:O977" si="1175">SUM(L978:L979)</f>
        <v>6.3044946811860774</v>
      </c>
      <c r="M977" s="1">
        <f t="shared" si="1175"/>
        <v>8.6920923734764628</v>
      </c>
      <c r="N977" s="1">
        <f t="shared" si="1175"/>
        <v>9.8656711821038048</v>
      </c>
      <c r="O977" s="1">
        <f t="shared" si="1175"/>
        <v>9.7016700976527162</v>
      </c>
      <c r="P977" s="1">
        <f>SUM(P978:P979)</f>
        <v>8.5756141810718045</v>
      </c>
      <c r="Q977" s="1">
        <f>SUM(Q978:Q979)</f>
        <v>7.0978993348126806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8.411007829082493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8.7988744391980038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7.4806069258238672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5.745702007553211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2.661385433722923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1.6438040730067434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1.1122883969498298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3.5751855988663914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4.5853671704667667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3.843429996575245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3.1864397584208444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1.0169145339023482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1.1488976218285545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1.2864320098989552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1.7689245008832666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2.7701423360721247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4.1972938611935549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5.0517275627872058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5.1922062842362475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5.1169067746100705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5.2803040116370381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5.8582401010774712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5.3891744226509601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6.0809848009103327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44.576905614537608</v>
      </c>
      <c r="G980" s="1">
        <f>[1]Residential!C$3-([1]Residential!C$10-[1]Residential!C$244)</f>
        <v>44.827338211054368</v>
      </c>
      <c r="H980" s="1">
        <f>[1]Residential!D$3-([1]Residential!D$10-[1]Residential!D$244)</f>
        <v>44.633490730017968</v>
      </c>
      <c r="I980" s="1">
        <f>[1]Residential!E$3-([1]Residential!E$10-[1]Residential!E$244)</f>
        <v>44.838272420289165</v>
      </c>
      <c r="J980" s="1">
        <f>[1]Residential!F$3-([1]Residential!F$10-[1]Residential!F$244)</f>
        <v>45.030086210817558</v>
      </c>
      <c r="K980" s="1">
        <f>[1]Residential!G$3-([1]Residential!G$10-[1]Residential!G$244)</f>
        <v>45.051866440562414</v>
      </c>
      <c r="L980" s="1">
        <f>[1]Residential!H$3-([1]Residential!H$10-[1]Residential!H$244)</f>
        <v>44.873466616986065</v>
      </c>
      <c r="M980" s="1">
        <f>[1]Residential!I$3-([1]Residential!I$10-[1]Residential!I$244)</f>
        <v>44.932088322112428</v>
      </c>
      <c r="N980" s="1">
        <f>[1]Residential!J$3-([1]Residential!J$10-[1]Residential!J$244)</f>
        <v>45.475839257276455</v>
      </c>
      <c r="O980" s="1">
        <f>[1]Residential!K$3-([1]Residential!K$10-[1]Residential!K$244)</f>
        <v>45.859518766433489</v>
      </c>
      <c r="P980" s="1">
        <f>[1]Residential!L$3-([1]Residential!L$10-[1]Residential!L$244)</f>
        <v>46.272794097019357</v>
      </c>
      <c r="Q980" s="1">
        <f>[1]Residential!M$3-([1]Residential!M$10-[1]Residential!M$244)</f>
        <v>46.288977515739013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60.231825324297361</v>
      </c>
      <c r="G981" s="1">
        <f>SUM([1]Residential!C$16:C$17)</f>
        <v>51.320003072104704</v>
      </c>
      <c r="H981" s="1">
        <f>SUM([1]Residential!D$16:D$17)</f>
        <v>50.846497862657898</v>
      </c>
      <c r="I981" s="1">
        <f>SUM([1]Residential!E$16:E$17)</f>
        <v>41.421604818016135</v>
      </c>
      <c r="J981" s="1">
        <f>SUM([1]Residential!F$16:F$17)</f>
        <v>13.280383045203344</v>
      </c>
      <c r="K981" s="1">
        <f>SUM([1]Residential!G$16:G$17)</f>
        <v>2.8552964154581377E-3</v>
      </c>
      <c r="L981" s="1">
        <f>SUM([1]Residential!H$16:H$17)</f>
        <v>2.6318896031025216E-3</v>
      </c>
      <c r="M981" s="1">
        <f>SUM([1]Residential!I$16:I$17)</f>
        <v>2.4745911548951834E-3</v>
      </c>
      <c r="N981" s="1">
        <f>SUM([1]Residential!J$16:J$17)</f>
        <v>1.2663996009484909E-3</v>
      </c>
      <c r="O981" s="1">
        <f>SUM([1]Residential!K$16:K$17)</f>
        <v>9.0758218647186322E-4</v>
      </c>
      <c r="P981" s="1">
        <f>SUM([1]Residential!L$16:L$17)</f>
        <v>9.1453339226331681E-4</v>
      </c>
      <c r="Q981" s="1">
        <f>SUM([1]Residential!M$16:M$17)</f>
        <v>8.7996871690504646E-4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60.231825324297361</v>
      </c>
      <c r="G982" s="1">
        <f>[1]Residential!C$16</f>
        <v>51.320003072104704</v>
      </c>
      <c r="H982" s="1">
        <f>[1]Residential!D$16</f>
        <v>50.846497862657898</v>
      </c>
      <c r="I982" s="1">
        <f>[1]Residential!E$16</f>
        <v>41.421574352112991</v>
      </c>
      <c r="J982" s="1">
        <f>[1]Residential!F$16</f>
        <v>13.280207497624678</v>
      </c>
      <c r="K982" s="1">
        <f>[1]Residential!G$16</f>
        <v>2.7716978105361027E-3</v>
      </c>
      <c r="L982" s="1">
        <f>[1]Residential!H$16</f>
        <v>2.5326120423387359E-3</v>
      </c>
      <c r="M982" s="1">
        <f>[1]Residential!I$16</f>
        <v>0</v>
      </c>
      <c r="N982" s="1">
        <f>[1]Residential!J$16</f>
        <v>3.6024998969192143E-5</v>
      </c>
      <c r="O982" s="1">
        <f>[1]Residential!K$16</f>
        <v>6.1973708819496368E-5</v>
      </c>
      <c r="P982" s="1">
        <f>[1]Residential!L$16</f>
        <v>7.5596068180242509E-6</v>
      </c>
      <c r="Q982" s="1">
        <f>[1]Residential!M$16</f>
        <v>7.366031112482429E-6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0</v>
      </c>
      <c r="I983" s="1">
        <f>[1]Residential!E$17</f>
        <v>3.0465903147737461E-5</v>
      </c>
      <c r="J983" s="1">
        <f>[1]Residential!F$17</f>
        <v>1.7554757866520315E-4</v>
      </c>
      <c r="K983" s="1">
        <f>[1]Residential!G$17</f>
        <v>8.3598604922035133E-5</v>
      </c>
      <c r="L983" s="1">
        <f>[1]Residential!H$17</f>
        <v>9.9277560763785726E-5</v>
      </c>
      <c r="M983" s="1">
        <f>[1]Residential!I$17</f>
        <v>2.4745911548951834E-3</v>
      </c>
      <c r="N983" s="1">
        <f>[1]Residential!J$17</f>
        <v>1.2303746019792989E-3</v>
      </c>
      <c r="O983" s="1">
        <f>[1]Residential!K$17</f>
        <v>8.4560847765236685E-4</v>
      </c>
      <c r="P983" s="1">
        <f>[1]Residential!L$17</f>
        <v>9.0697378544529251E-4</v>
      </c>
      <c r="Q983" s="1">
        <f>[1]Residential!M$17</f>
        <v>8.72602685792564E-4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50.371413333289027</v>
      </c>
      <c r="G984" s="1">
        <f t="shared" ref="G984:K984" si="1178">SUM(G986,G988)</f>
        <v>43.00807781224848</v>
      </c>
      <c r="H984" s="1">
        <f t="shared" si="1178"/>
        <v>47.031489404946186</v>
      </c>
      <c r="I984" s="1">
        <f t="shared" si="1178"/>
        <v>40.290708419009846</v>
      </c>
      <c r="J984" s="1">
        <f t="shared" si="1178"/>
        <v>12.965399470704178</v>
      </c>
      <c r="K984" s="1">
        <f t="shared" si="1178"/>
        <v>2.7093413487898135E-3</v>
      </c>
      <c r="L984" s="1">
        <f t="shared" ref="L984:O984" si="1179">SUM(L986,L988)</f>
        <v>2.4973067876181568E-3</v>
      </c>
      <c r="M984" s="1">
        <f t="shared" si="1179"/>
        <v>2.3660669813230194E-3</v>
      </c>
      <c r="N984" s="1">
        <f t="shared" si="1179"/>
        <v>1.1469784609766198E-3</v>
      </c>
      <c r="O984" s="1">
        <f t="shared" si="1179"/>
        <v>7.6021387300430191E-4</v>
      </c>
      <c r="P984" s="1">
        <f>SUM(P986,P988)</f>
        <v>7.5896038192826889E-4</v>
      </c>
      <c r="Q984" s="1">
        <f>SUM(Q986,Q988)</f>
        <v>7.2610089768502953E-4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50.371413333289027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43.00807781224848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47.031489404946186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40.290708419009846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12.965399470704178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2.7093413487898135E-3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2.4973067876181568E-3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2.3660669813230194E-3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1.1469784609766198E-3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7.6021387300430191E-4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7.5896038192826889E-4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7.2610089768502953E-4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50.371413333289027</v>
      </c>
      <c r="G986" s="1">
        <f t="shared" ref="G986:O986" si="1180">G987</f>
        <v>43.00807781224848</v>
      </c>
      <c r="H986" s="1">
        <f t="shared" si="1180"/>
        <v>47.031489404946186</v>
      </c>
      <c r="I986" s="1">
        <f t="shared" si="1180"/>
        <v>40.290678784889543</v>
      </c>
      <c r="J986" s="1">
        <f t="shared" si="1180"/>
        <v>12.965228086755705</v>
      </c>
      <c r="K986" s="1">
        <f t="shared" si="1180"/>
        <v>2.6300160795147249E-3</v>
      </c>
      <c r="L986" s="1">
        <f t="shared" si="1180"/>
        <v>2.4031058279497439E-3</v>
      </c>
      <c r="M986" s="1">
        <f t="shared" si="1180"/>
        <v>0</v>
      </c>
      <c r="N986" s="1">
        <f t="shared" si="1180"/>
        <v>3.2627851306507917E-5</v>
      </c>
      <c r="O986" s="1">
        <f t="shared" si="1180"/>
        <v>5.1910751343917871E-5</v>
      </c>
      <c r="P986" s="1">
        <f>P987</f>
        <v>6.273627760749145E-6</v>
      </c>
      <c r="Q986" s="1">
        <f>Q987</f>
        <v>6.0780362987909257E-6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50.371413333289027</v>
      </c>
      <c r="G987" s="1">
        <f t="shared" ref="G987:K987" si="1181">G985*IFERROR(G982/G981,0)</f>
        <v>43.00807781224848</v>
      </c>
      <c r="H987" s="1">
        <f t="shared" si="1181"/>
        <v>47.031489404946186</v>
      </c>
      <c r="I987" s="1">
        <f t="shared" si="1181"/>
        <v>40.290678784889543</v>
      </c>
      <c r="J987" s="1">
        <f t="shared" si="1181"/>
        <v>12.965228086755705</v>
      </c>
      <c r="K987" s="1">
        <f t="shared" si="1181"/>
        <v>2.6300160795147249E-3</v>
      </c>
      <c r="L987" s="1">
        <f t="shared" ref="L987:O987" si="1182">L985*IFERROR(L982/L981,0)</f>
        <v>2.4031058279497439E-3</v>
      </c>
      <c r="M987" s="1">
        <f t="shared" si="1182"/>
        <v>0</v>
      </c>
      <c r="N987" s="1">
        <f t="shared" si="1182"/>
        <v>3.2627851306507917E-5</v>
      </c>
      <c r="O987" s="1">
        <f t="shared" si="1182"/>
        <v>5.1910751343917871E-5</v>
      </c>
      <c r="P987" s="1">
        <f>P985*IFERROR(P982/P981,0)</f>
        <v>6.273627760749145E-6</v>
      </c>
      <c r="Q987" s="1">
        <f>Q985*IFERROR(Q982/Q981,0)</f>
        <v>6.0780362987909257E-6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0</v>
      </c>
      <c r="I988" s="1">
        <f t="shared" si="1183"/>
        <v>2.9634120302546307E-5</v>
      </c>
      <c r="J988" s="1">
        <f t="shared" si="1183"/>
        <v>1.7138394847293625E-4</v>
      </c>
      <c r="K988" s="1">
        <f t="shared" si="1183"/>
        <v>7.9325269275088654E-5</v>
      </c>
      <c r="L988" s="1">
        <f t="shared" si="1183"/>
        <v>9.4200959668412892E-5</v>
      </c>
      <c r="M988" s="1">
        <f t="shared" si="1183"/>
        <v>2.3660669813230194E-3</v>
      </c>
      <c r="N988" s="1">
        <f t="shared" si="1183"/>
        <v>1.114350609670112E-3</v>
      </c>
      <c r="O988" s="1">
        <f t="shared" si="1183"/>
        <v>7.0830312166038399E-4</v>
      </c>
      <c r="P988" s="1">
        <f>P989</f>
        <v>7.5268675416751969E-4</v>
      </c>
      <c r="Q988" s="1">
        <f>Q989</f>
        <v>7.2002286138623855E-4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0</v>
      </c>
      <c r="I989" s="1">
        <f t="shared" si="1184"/>
        <v>2.9634120302546307E-5</v>
      </c>
      <c r="J989" s="1">
        <f t="shared" si="1184"/>
        <v>1.7138394847293625E-4</v>
      </c>
      <c r="K989" s="1">
        <f t="shared" si="1184"/>
        <v>7.9325269275088654E-5</v>
      </c>
      <c r="L989" s="1">
        <f t="shared" ref="L989:O989" si="1185">L985-L987</f>
        <v>9.4200959668412892E-5</v>
      </c>
      <c r="M989" s="1">
        <f t="shared" si="1185"/>
        <v>2.3660669813230194E-3</v>
      </c>
      <c r="N989" s="1">
        <f t="shared" si="1185"/>
        <v>1.114350609670112E-3</v>
      </c>
      <c r="O989" s="1">
        <f t="shared" si="1185"/>
        <v>7.0830312166038399E-4</v>
      </c>
      <c r="P989" s="1">
        <f>P985-P987</f>
        <v>7.5268675416751969E-4</v>
      </c>
      <c r="Q989" s="1">
        <f>Q985-Q987</f>
        <v>7.2002286138623855E-4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9.860411991008327</v>
      </c>
      <c r="G990" s="1">
        <f t="shared" ref="G990:O990" si="1186">G991</f>
        <v>8.3119252598562241</v>
      </c>
      <c r="H990" s="1">
        <f t="shared" si="1186"/>
        <v>3.8150084577117096</v>
      </c>
      <c r="I990" s="1">
        <f t="shared" si="1186"/>
        <v>1.1308963990062937</v>
      </c>
      <c r="J990" s="1">
        <f t="shared" si="1186"/>
        <v>0.31498357449916736</v>
      </c>
      <c r="K990" s="1">
        <f t="shared" si="1186"/>
        <v>1.4595506666832426E-4</v>
      </c>
      <c r="L990" s="1">
        <f t="shared" si="1186"/>
        <v>1.3458281548436486E-4</v>
      </c>
      <c r="M990" s="1">
        <f t="shared" si="1186"/>
        <v>1.0852417357216405E-4</v>
      </c>
      <c r="N990" s="1">
        <f t="shared" si="1186"/>
        <v>1.1942113997187127E-4</v>
      </c>
      <c r="O990" s="1">
        <f t="shared" si="1186"/>
        <v>1.4736831346756141E-4</v>
      </c>
      <c r="P990" s="1">
        <f>P991</f>
        <v>1.5557301033504784E-4</v>
      </c>
      <c r="Q990" s="1">
        <f>Q991</f>
        <v>1.5386781922001691E-4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9.860411991008327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8.3119252598562241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3.8150084577117096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1.1308963990062937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0.31498357449916736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1.4595506666832426E-4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1.3458281548436486E-4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1.0852417357216405E-4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1.1942113997187127E-4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1.4736831346756141E-4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1.5557301033504784E-4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1.5386781922001691E-4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9.860411991008327</v>
      </c>
      <c r="G992" s="1">
        <f t="shared" ref="G992:K992" si="1187">IFERROR(G982/G981,0)*G991</f>
        <v>8.3119252598562241</v>
      </c>
      <c r="H992" s="1">
        <f t="shared" si="1187"/>
        <v>3.8150084577117096</v>
      </c>
      <c r="I992" s="1">
        <f t="shared" si="1187"/>
        <v>1.1308955672234522</v>
      </c>
      <c r="J992" s="1">
        <f t="shared" si="1187"/>
        <v>0.3149794108689743</v>
      </c>
      <c r="K992" s="1">
        <f t="shared" si="1187"/>
        <v>1.4168173102137822E-4</v>
      </c>
      <c r="L992" s="1">
        <f t="shared" ref="L992:O992" si="1188">IFERROR(L982/L981,0)*L991</f>
        <v>1.2950621438899212E-4</v>
      </c>
      <c r="M992" s="1">
        <f t="shared" si="1188"/>
        <v>0</v>
      </c>
      <c r="N992" s="1">
        <f t="shared" si="1188"/>
        <v>3.3971476626842344E-6</v>
      </c>
      <c r="O992" s="1">
        <f t="shared" si="1188"/>
        <v>1.0062957475578499E-5</v>
      </c>
      <c r="P992" s="1">
        <f>IFERROR(P982/P981,0)*P991</f>
        <v>1.2859790572751061E-6</v>
      </c>
      <c r="Q992" s="1">
        <f>IFERROR(Q982/Q981,0)*Q991</f>
        <v>1.287994813691503E-6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0</v>
      </c>
      <c r="I993" s="1">
        <f t="shared" si="1189"/>
        <v>8.3178284149276749E-7</v>
      </c>
      <c r="J993" s="1">
        <f t="shared" si="1189"/>
        <v>4.1636301930658703E-6</v>
      </c>
      <c r="K993" s="1">
        <f t="shared" si="1189"/>
        <v>4.2733356469460326E-6</v>
      </c>
      <c r="L993" s="1">
        <f t="shared" ref="L993:O993" si="1190">L991-L992</f>
        <v>5.0766010953727395E-6</v>
      </c>
      <c r="M993" s="1">
        <f t="shared" si="1190"/>
        <v>1.0852417357216405E-4</v>
      </c>
      <c r="N993" s="1">
        <f t="shared" si="1190"/>
        <v>1.1602399230918703E-4</v>
      </c>
      <c r="O993" s="1">
        <f t="shared" si="1190"/>
        <v>1.3730535599198291E-4</v>
      </c>
      <c r="P993" s="1">
        <f>P991-P992</f>
        <v>1.5428703127777274E-4</v>
      </c>
      <c r="Q993" s="1">
        <f>Q991-Q992</f>
        <v>1.525798244063254E-4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47.001917072709887</v>
      </c>
      <c r="G994" s="1">
        <f t="shared" ref="G994:K994" si="1191">SUM(G995:G996)</f>
        <v>48.090325364435834</v>
      </c>
      <c r="H994" s="1">
        <f t="shared" si="1191"/>
        <v>51.129549781796406</v>
      </c>
      <c r="I994" s="1">
        <f t="shared" si="1191"/>
        <v>52.126594452958038</v>
      </c>
      <c r="J994" s="1">
        <f t="shared" si="1191"/>
        <v>49.456266433744531</v>
      </c>
      <c r="K994" s="1">
        <f t="shared" si="1191"/>
        <v>35.300905198136604</v>
      </c>
      <c r="L994" s="1">
        <f t="shared" ref="L994:O994" si="1192">SUM(L995:L996)</f>
        <v>23.36600502029728</v>
      </c>
      <c r="M994" s="1">
        <f t="shared" si="1192"/>
        <v>12.280450884659128</v>
      </c>
      <c r="N994" s="1">
        <f t="shared" si="1192"/>
        <v>10.284102874016186</v>
      </c>
      <c r="O994" s="1">
        <f t="shared" si="1192"/>
        <v>9.7492780749281884</v>
      </c>
      <c r="P994" s="1">
        <f>SUM(P995:P996)</f>
        <v>9.7655444500781101</v>
      </c>
      <c r="Q994" s="1">
        <f>SUM(Q995:Q996)</f>
        <v>8.4390147589456745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46.691687450523787</v>
      </c>
      <c r="G995" s="1">
        <f>[1]Residential!C$18</f>
        <v>48.089381442770147</v>
      </c>
      <c r="H995" s="1">
        <f>[1]Residential!D$18</f>
        <v>51.128611058685586</v>
      </c>
      <c r="I995" s="1">
        <f>[1]Residential!E$18</f>
        <v>52.125656557187611</v>
      </c>
      <c r="J995" s="1">
        <f>[1]Residential!F$18</f>
        <v>49.455329931855488</v>
      </c>
      <c r="K995" s="1">
        <f>[1]Residential!G$18</f>
        <v>34.941801236789431</v>
      </c>
      <c r="L995" s="1">
        <f>[1]Residential!H$18</f>
        <v>21.398998577594163</v>
      </c>
      <c r="M995" s="1">
        <f>[1]Residential!I$18</f>
        <v>10.030856883139489</v>
      </c>
      <c r="N995" s="1">
        <f>[1]Residential!J$18</f>
        <v>8.0489171587002435</v>
      </c>
      <c r="O995" s="1">
        <f>[1]Residential!K$18</f>
        <v>7.570076249673992</v>
      </c>
      <c r="P995" s="1">
        <f>[1]Residential!L$18</f>
        <v>7.6001207813592453</v>
      </c>
      <c r="Q995" s="1">
        <f>[1]Residential!M$18</f>
        <v>6.3358436068611272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0.31022962218609673</v>
      </c>
      <c r="G996" s="1">
        <f>[1]Residential!C$19</f>
        <v>9.4392166569048821E-4</v>
      </c>
      <c r="H996" s="1">
        <f>[1]Residential!D$19</f>
        <v>9.3872311081982763E-4</v>
      </c>
      <c r="I996" s="1">
        <f>[1]Residential!E$19</f>
        <v>9.3789577042447303E-4</v>
      </c>
      <c r="J996" s="1">
        <f>[1]Residential!F$19</f>
        <v>9.3650188904065648E-4</v>
      </c>
      <c r="K996" s="1">
        <f>[1]Residential!G$19</f>
        <v>0.35910396134717171</v>
      </c>
      <c r="L996" s="1">
        <f>[1]Residential!H$19</f>
        <v>1.9670064427031158</v>
      </c>
      <c r="M996" s="1">
        <f>[1]Residential!I$19</f>
        <v>2.2495940015196392</v>
      </c>
      <c r="N996" s="1">
        <f>[1]Residential!J$19</f>
        <v>2.2351857153159425</v>
      </c>
      <c r="O996" s="1">
        <f>[1]Residential!K$19</f>
        <v>2.1792018252541974</v>
      </c>
      <c r="P996" s="1">
        <f>[1]Residential!L$19</f>
        <v>2.1654236687188644</v>
      </c>
      <c r="Q996" s="1">
        <f>[1]Residential!M$19</f>
        <v>2.1031711520845469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38.494649925891025</v>
      </c>
      <c r="G997" s="1">
        <f t="shared" ref="G997:K997" si="1195">SUM(G998:G999)</f>
        <v>41.267946158709336</v>
      </c>
      <c r="H997" s="1">
        <f t="shared" si="1195"/>
        <v>40.01568048137969</v>
      </c>
      <c r="I997" s="1">
        <f t="shared" si="1195"/>
        <v>40.015800097396394</v>
      </c>
      <c r="J997" s="1">
        <f t="shared" si="1195"/>
        <v>40.077611047692841</v>
      </c>
      <c r="K997" s="1">
        <f t="shared" si="1195"/>
        <v>30.48046669879453</v>
      </c>
      <c r="L997" s="1">
        <f t="shared" ref="L997:O997" si="1196">SUM(L998:L999)</f>
        <v>20.038208275486095</v>
      </c>
      <c r="M997" s="1">
        <f t="shared" si="1196"/>
        <v>10.708989827353557</v>
      </c>
      <c r="N997" s="1">
        <f t="shared" si="1196"/>
        <v>9.0010448823767018</v>
      </c>
      <c r="O997" s="1">
        <f t="shared" si="1196"/>
        <v>8.5430669773957391</v>
      </c>
      <c r="P997" s="1">
        <f>SUM(P998:P999)</f>
        <v>8.5430604856217691</v>
      </c>
      <c r="Q997" s="1">
        <f>SUM(Q998:Q999)</f>
        <v>7.4267374769222876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38.494649925891025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41.267946158709336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40.01429604016824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40.014289016200323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36.008391525479922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25.185704190244238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14.889434970183782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9.4107021193833642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7.7027209258165028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7.2446047974384955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7.2446023962111195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6.1282687048905373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1.3844412114476477E-3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1.5110811960728453E-3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4.0692195222129159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5.2947625085502912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5.1487733053023135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1.2982877079701933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1.2983239565601992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1.2984621799572442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1.2984580894106497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1.2984687720317505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38.240571338325729</v>
      </c>
      <c r="G1000" s="1">
        <f t="shared" ref="G1000:K1000" si="1197">SUM(G1001:G1002)</f>
        <v>41.267136147377897</v>
      </c>
      <c r="H1000" s="1">
        <f t="shared" si="1197"/>
        <v>40.014945805556735</v>
      </c>
      <c r="I1000" s="1">
        <f t="shared" si="1197"/>
        <v>40.015080106956674</v>
      </c>
      <c r="J1000" s="1">
        <f t="shared" si="1197"/>
        <v>40.076852139648196</v>
      </c>
      <c r="K1000" s="1">
        <f t="shared" si="1197"/>
        <v>30.170399399562061</v>
      </c>
      <c r="L1000" s="1">
        <f t="shared" ref="L1000:O1000" si="1198">SUM(L1001:L1002)</f>
        <v>18.35134375825821</v>
      </c>
      <c r="M1000" s="1">
        <f t="shared" si="1198"/>
        <v>8.7472638692257512</v>
      </c>
      <c r="N1000" s="1">
        <f t="shared" si="1198"/>
        <v>7.0447238312873788</v>
      </c>
      <c r="O1000" s="1">
        <f t="shared" si="1198"/>
        <v>6.6334828002568811</v>
      </c>
      <c r="P1000" s="1">
        <f>SUM(P1001:P1002)</f>
        <v>6.6487118936480485</v>
      </c>
      <c r="Q1000" s="1">
        <f>SUM(Q1001:Q1002)</f>
        <v>5.5758460563319101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38.240571338325729</v>
      </c>
      <c r="G1001" s="1">
        <f t="shared" ref="G1001:K1001" si="1199">G998-G1004</f>
        <v>41.267136147377897</v>
      </c>
      <c r="H1001" s="1">
        <f t="shared" si="1199"/>
        <v>40.013561389763211</v>
      </c>
      <c r="I1001" s="1">
        <f t="shared" si="1199"/>
        <v>40.013569052948959</v>
      </c>
      <c r="J1001" s="1">
        <f t="shared" si="1199"/>
        <v>36.007709672013888</v>
      </c>
      <c r="K1001" s="1">
        <f t="shared" si="1199"/>
        <v>24.929498688054675</v>
      </c>
      <c r="L1001" s="1">
        <f t="shared" ref="L1001:O1001" si="1200">L998-L1004</f>
        <v>13.636006560444102</v>
      </c>
      <c r="M1001" s="1">
        <f t="shared" si="1200"/>
        <v>7.6868029534090034</v>
      </c>
      <c r="N1001" s="1">
        <f t="shared" si="1200"/>
        <v>6.0285825013603702</v>
      </c>
      <c r="O1001" s="1">
        <f t="shared" si="1200"/>
        <v>5.625258639036959</v>
      </c>
      <c r="P1001" s="1">
        <f>P998-P1004</f>
        <v>5.6381754755812636</v>
      </c>
      <c r="Q1001" s="1">
        <f>Q998-Q1004</f>
        <v>4.6009816553347003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1.3844157935246207E-3</v>
      </c>
      <c r="I1002" s="1">
        <f t="shared" si="1201"/>
        <v>1.5110540077119437E-3</v>
      </c>
      <c r="J1002" s="1">
        <f t="shared" si="1201"/>
        <v>4.0691424676343102</v>
      </c>
      <c r="K1002" s="1">
        <f t="shared" si="1201"/>
        <v>5.2409007115073853</v>
      </c>
      <c r="L1002" s="1">
        <f t="shared" ref="L1002:O1002" si="1202">L999-L1005</f>
        <v>4.7153371978141099</v>
      </c>
      <c r="M1002" s="1">
        <f t="shared" si="1202"/>
        <v>1.0604609158167473</v>
      </c>
      <c r="N1002" s="1">
        <f t="shared" si="1202"/>
        <v>1.0161413299270086</v>
      </c>
      <c r="O1002" s="1">
        <f t="shared" si="1202"/>
        <v>1.0082241612199221</v>
      </c>
      <c r="P1002" s="1">
        <f>P999-P1005</f>
        <v>1.0105364180667844</v>
      </c>
      <c r="Q1002" s="1">
        <f>Q999-Q1005</f>
        <v>0.9748644009972095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0.2540785875652945</v>
      </c>
      <c r="G1003" s="1">
        <f t="shared" ref="G1003:K1003" si="1203">SUM(G1004:G1005)</f>
        <v>8.1001133143843683E-4</v>
      </c>
      <c r="H1003" s="1">
        <f t="shared" si="1203"/>
        <v>7.34675822950953E-4</v>
      </c>
      <c r="I1003" s="1">
        <f t="shared" si="1203"/>
        <v>7.1999043972398888E-4</v>
      </c>
      <c r="J1003" s="1">
        <f t="shared" si="1203"/>
        <v>7.5890804463945606E-4</v>
      </c>
      <c r="K1003" s="1">
        <f t="shared" si="1203"/>
        <v>0.31006729923246962</v>
      </c>
      <c r="L1003" s="1">
        <f t="shared" ref="L1003:O1003" si="1204">SUM(L1004:L1005)</f>
        <v>1.6868645172278822</v>
      </c>
      <c r="M1003" s="1">
        <f t="shared" si="1204"/>
        <v>1.9617259581278068</v>
      </c>
      <c r="N1003" s="1">
        <f t="shared" si="1204"/>
        <v>1.956321051089323</v>
      </c>
      <c r="O1003" s="1">
        <f t="shared" si="1204"/>
        <v>1.9095841771388582</v>
      </c>
      <c r="P1003" s="1">
        <f>SUM(P1004:P1005)</f>
        <v>1.8943485919737213</v>
      </c>
      <c r="Q1003" s="1">
        <f>SUM(Q1004:Q1005)</f>
        <v>1.8508914205903784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0.2540785875652945</v>
      </c>
      <c r="G1004" s="1">
        <f t="shared" ref="G1004:K1004" si="1205">G998*IFERROR(G996/G994,0)</f>
        <v>8.1001133143843683E-4</v>
      </c>
      <c r="H1004" s="1">
        <f t="shared" si="1205"/>
        <v>7.3465040502792602E-4</v>
      </c>
      <c r="I1004" s="1">
        <f t="shared" si="1205"/>
        <v>7.1996325136308714E-4</v>
      </c>
      <c r="J1004" s="1">
        <f t="shared" si="1205"/>
        <v>6.8185346603355176E-4</v>
      </c>
      <c r="K1004" s="1">
        <f t="shared" si="1205"/>
        <v>0.25620550218956367</v>
      </c>
      <c r="L1004" s="1">
        <f t="shared" ref="L1004:O1004" si="1206">L998*IFERROR(L996/L994,0)</f>
        <v>1.2534284097396791</v>
      </c>
      <c r="M1004" s="1">
        <f t="shared" si="1206"/>
        <v>1.7238991659743608</v>
      </c>
      <c r="N1004" s="1">
        <f t="shared" si="1206"/>
        <v>1.6741384244561321</v>
      </c>
      <c r="O1004" s="1">
        <f t="shared" si="1206"/>
        <v>1.6193461584015361</v>
      </c>
      <c r="P1004" s="1">
        <f>P998*IFERROR(P996/P994,0)</f>
        <v>1.606426920629856</v>
      </c>
      <c r="Q1004" s="1">
        <f>Q998*IFERROR(Q996/Q994,0)</f>
        <v>1.5272870495558373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2.5417923026969508E-8</v>
      </c>
      <c r="I1005" s="1">
        <f t="shared" si="1207"/>
        <v>2.7188360901721084E-8</v>
      </c>
      <c r="J1005" s="1">
        <f t="shared" si="1207"/>
        <v>7.7054578605904276E-5</v>
      </c>
      <c r="K1005" s="1">
        <f t="shared" si="1207"/>
        <v>5.3861797042905959E-2</v>
      </c>
      <c r="L1005" s="1">
        <f t="shared" ref="L1005:O1005" si="1208">L999*IFERROR(L$996/L$994,0)</f>
        <v>0.43343610748820321</v>
      </c>
      <c r="M1005" s="1">
        <f t="shared" si="1208"/>
        <v>0.23782679215344596</v>
      </c>
      <c r="N1005" s="1">
        <f t="shared" si="1208"/>
        <v>0.28218262663319071</v>
      </c>
      <c r="O1005" s="1">
        <f t="shared" si="1208"/>
        <v>0.29023801873732208</v>
      </c>
      <c r="P1005" s="1">
        <f>P999*IFERROR(P$996/P$994,0)</f>
        <v>0.2879216713438652</v>
      </c>
      <c r="Q1005" s="1">
        <f>Q999*IFERROR(Q$996/Q$994,0)</f>
        <v>0.32360437103454098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8.5072671468188616</v>
      </c>
      <c r="G1006" s="1">
        <f t="shared" ref="G1006:K1006" si="1209">SUM(G1007:G1008)</f>
        <v>6.8223792057264987</v>
      </c>
      <c r="H1006" s="1">
        <f t="shared" si="1209"/>
        <v>11.113869300416718</v>
      </c>
      <c r="I1006" s="1">
        <f t="shared" si="1209"/>
        <v>12.110794355561643</v>
      </c>
      <c r="J1006" s="1">
        <f t="shared" si="1209"/>
        <v>9.3786553860516939</v>
      </c>
      <c r="K1006" s="1">
        <f t="shared" si="1209"/>
        <v>4.8204384993420755</v>
      </c>
      <c r="L1006" s="1">
        <f t="shared" ref="L1006:O1006" si="1210">SUM(L1007:L1008)</f>
        <v>3.3277967448111845</v>
      </c>
      <c r="M1006" s="1">
        <f t="shared" si="1210"/>
        <v>1.5714610573055707</v>
      </c>
      <c r="N1006" s="1">
        <f t="shared" si="1210"/>
        <v>1.2830579916394844</v>
      </c>
      <c r="O1006" s="1">
        <f t="shared" si="1210"/>
        <v>1.2062110975324487</v>
      </c>
      <c r="P1006" s="1">
        <f>SUM(P1007:P1008)</f>
        <v>1.222483964456341</v>
      </c>
      <c r="Q1006" s="1">
        <f>SUM(Q1007:Q1008)</f>
        <v>1.0122772820233867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8.5072671468188616</v>
      </c>
      <c r="G1007" s="1">
        <f t="shared" ref="G1007:K1007" si="1211">G994-G998-G999-G1008</f>
        <v>6.8223792057264987</v>
      </c>
      <c r="H1007" s="1">
        <f t="shared" si="1211"/>
        <v>11.113542609933008</v>
      </c>
      <c r="I1007" s="1">
        <f t="shared" si="1211"/>
        <v>12.110384120549677</v>
      </c>
      <c r="J1007" s="1">
        <f t="shared" si="1211"/>
        <v>8.1427433653562709</v>
      </c>
      <c r="K1007" s="1">
        <f t="shared" si="1211"/>
        <v>3.5140278599002901</v>
      </c>
      <c r="L1007" s="1">
        <f t="shared" ref="L1007:O1007" si="1212">L994-L998-L999-L1008</f>
        <v>2.0464843779658679</v>
      </c>
      <c r="M1007" s="1">
        <f t="shared" si="1212"/>
        <v>1.2457153991417491</v>
      </c>
      <c r="N1007" s="1">
        <f t="shared" si="1212"/>
        <v>0.95730313729605432</v>
      </c>
      <c r="O1007" s="1">
        <f t="shared" si="1212"/>
        <v>0.88042139229346283</v>
      </c>
      <c r="P1007" s="1">
        <f>P994-P998-P999-P1008</f>
        <v>0.89669534466965972</v>
      </c>
      <c r="Q1007" s="1">
        <f>Q994-Q998-Q999-Q1008</f>
        <v>0.68648633590949182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3.2669048371031115E-4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4.1023501196556537E-4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1.2359120206954231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1.3064106394417856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1.2813123668453164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0.32574565816382167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0.3257548543434301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0.32578970523898587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0.32578861978668133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0.32579094611389492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8.4511161121980596</v>
      </c>
      <c r="G1009" s="1">
        <f t="shared" ref="G1009:K1009" si="1213">SUM(G1010:G1011)</f>
        <v>6.8222452953922463</v>
      </c>
      <c r="H1009" s="1">
        <f t="shared" si="1213"/>
        <v>11.11366525312885</v>
      </c>
      <c r="I1009" s="1">
        <f t="shared" si="1213"/>
        <v>12.110576450230941</v>
      </c>
      <c r="J1009" s="1">
        <f t="shared" si="1213"/>
        <v>9.3784777922072937</v>
      </c>
      <c r="K1009" s="1">
        <f t="shared" si="1213"/>
        <v>4.7714018372273737</v>
      </c>
      <c r="L1009" s="1">
        <f t="shared" ref="L1009:O1009" si="1214">SUM(L1010:L1011)</f>
        <v>3.0476548193359507</v>
      </c>
      <c r="M1009" s="1">
        <f t="shared" si="1214"/>
        <v>1.2835930139137381</v>
      </c>
      <c r="N1009" s="1">
        <f t="shared" si="1214"/>
        <v>1.0041933274128647</v>
      </c>
      <c r="O1009" s="1">
        <f t="shared" si="1214"/>
        <v>0.93659344941710931</v>
      </c>
      <c r="P1009" s="1">
        <f>SUM(P1010:P1011)</f>
        <v>0.9514088877111978</v>
      </c>
      <c r="Q1009" s="1">
        <f>SUM(Q1010:Q1011)</f>
        <v>0.75999755052921825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8.4511161121980596</v>
      </c>
      <c r="G1010" s="1">
        <f t="shared" ref="G1010:K1010" si="1215">G1007-G1013</f>
        <v>6.8222452953922463</v>
      </c>
      <c r="H1010" s="1">
        <f t="shared" si="1215"/>
        <v>11.113338568643078</v>
      </c>
      <c r="I1010" s="1">
        <f t="shared" si="1215"/>
        <v>12.110166222600192</v>
      </c>
      <c r="J1010" s="1">
        <f t="shared" si="1215"/>
        <v>8.1425891746926098</v>
      </c>
      <c r="K1010" s="1">
        <f t="shared" si="1215"/>
        <v>3.478280863677623</v>
      </c>
      <c r="L1010" s="1">
        <f t="shared" ref="L1010:O1010" si="1216">L1007-L1013</f>
        <v>1.8742064060638091</v>
      </c>
      <c r="M1010" s="1">
        <f t="shared" si="1216"/>
        <v>1.0175190636952507</v>
      </c>
      <c r="N1010" s="1">
        <f t="shared" si="1216"/>
        <v>0.74923926201943003</v>
      </c>
      <c r="O1010" s="1">
        <f t="shared" si="1216"/>
        <v>0.68362570236306885</v>
      </c>
      <c r="P1010" s="1">
        <f>P1007-P1013</f>
        <v>0.69786103154929191</v>
      </c>
      <c r="Q1010" s="1">
        <f>Q1007-Q1013</f>
        <v>0.51540021990826257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3.2668448577157606E-4</v>
      </c>
      <c r="I1011" s="1">
        <f t="shared" si="1217"/>
        <v>4.1022763074899751E-4</v>
      </c>
      <c r="J1011" s="1">
        <f t="shared" si="1217"/>
        <v>1.2358886175146833</v>
      </c>
      <c r="K1011" s="1">
        <f t="shared" si="1217"/>
        <v>1.2931209735497506</v>
      </c>
      <c r="L1011" s="1">
        <f t="shared" ref="L1011:O1011" si="1218">L1008-L1014</f>
        <v>1.1734484132721414</v>
      </c>
      <c r="M1011" s="1">
        <f t="shared" si="1218"/>
        <v>0.26607395021848751</v>
      </c>
      <c r="N1011" s="1">
        <f t="shared" si="1218"/>
        <v>0.25495406539343479</v>
      </c>
      <c r="O1011" s="1">
        <f t="shared" si="1218"/>
        <v>0.25296774705404051</v>
      </c>
      <c r="P1011" s="1">
        <f>P1008-P1014</f>
        <v>0.25354785616190589</v>
      </c>
      <c r="Q1011" s="1">
        <f>Q1008-Q1014</f>
        <v>0.24459733062095562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5.6151034620802238E-2</v>
      </c>
      <c r="G1012" s="1">
        <f t="shared" si="1219"/>
        <v>1.3391033425205135E-4</v>
      </c>
      <c r="H1012" s="1">
        <f t="shared" si="1219"/>
        <v>2.0404728786887455E-4</v>
      </c>
      <c r="I1012" s="1">
        <f t="shared" si="1219"/>
        <v>2.1790533070048418E-4</v>
      </c>
      <c r="J1012" s="1">
        <f t="shared" si="1219"/>
        <v>1.7759384440120044E-4</v>
      </c>
      <c r="K1012" s="1">
        <f t="shared" si="1219"/>
        <v>4.903666211470209E-2</v>
      </c>
      <c r="L1012" s="1">
        <f t="shared" ref="L1012:O1012" si="1220">SUM(L1013:L1014)</f>
        <v>0.28014192547523364</v>
      </c>
      <c r="M1012" s="1">
        <f t="shared" si="1220"/>
        <v>0.28786804339183253</v>
      </c>
      <c r="N1012" s="1">
        <f t="shared" si="1220"/>
        <v>0.2788646642266196</v>
      </c>
      <c r="O1012" s="1">
        <f t="shared" si="1220"/>
        <v>0.26961764811533934</v>
      </c>
      <c r="P1012" s="1">
        <f>SUM(P1013:P1014)</f>
        <v>0.27107507674514331</v>
      </c>
      <c r="Q1012" s="1">
        <f>SUM(Q1013:Q1014)</f>
        <v>0.25227973149416849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5.6151034620802238E-2</v>
      </c>
      <c r="G1013" s="1">
        <f t="shared" ref="G1013:K1013" si="1221">G1007*IFERROR(G$996/G$994,0)</f>
        <v>1.3391033425205135E-4</v>
      </c>
      <c r="H1013" s="1">
        <f t="shared" si="1221"/>
        <v>2.0404128993013946E-4</v>
      </c>
      <c r="I1013" s="1">
        <f t="shared" si="1221"/>
        <v>2.1789794948391631E-4</v>
      </c>
      <c r="J1013" s="1">
        <f t="shared" si="1221"/>
        <v>1.5419066366130558E-4</v>
      </c>
      <c r="K1013" s="1">
        <f t="shared" si="1221"/>
        <v>3.5746996222667096E-2</v>
      </c>
      <c r="L1013" s="1">
        <f t="shared" ref="L1013:O1013" si="1222">L1007*IFERROR(L$996/L$994,0)</f>
        <v>0.17227797190205885</v>
      </c>
      <c r="M1013" s="1">
        <f t="shared" si="1222"/>
        <v>0.22819633544649837</v>
      </c>
      <c r="N1013" s="1">
        <f t="shared" si="1222"/>
        <v>0.20806387527662426</v>
      </c>
      <c r="O1013" s="1">
        <f t="shared" si="1222"/>
        <v>0.19679568993039398</v>
      </c>
      <c r="P1013" s="1">
        <f>P1007*IFERROR(P$996/P$994,0)</f>
        <v>0.19883431312036784</v>
      </c>
      <c r="Q1013" s="1">
        <f>Q1007*IFERROR(Q$996/Q$994,0)</f>
        <v>0.17108611600122922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5.997938735086643E-9</v>
      </c>
      <c r="I1014" s="1">
        <f t="shared" si="1223"/>
        <v>7.3812165678646772E-9</v>
      </c>
      <c r="J1014" s="1">
        <f t="shared" si="1223"/>
        <v>2.3403180739894858E-5</v>
      </c>
      <c r="K1014" s="1">
        <f t="shared" si="1223"/>
        <v>1.3289665892034995E-2</v>
      </c>
      <c r="L1014" s="1">
        <f t="shared" ref="L1014:O1014" si="1224">L1008*IFERROR(L$996/L$994,0)</f>
        <v>0.10786395357317483</v>
      </c>
      <c r="M1014" s="1">
        <f t="shared" si="1224"/>
        <v>5.9671707945334169E-2</v>
      </c>
      <c r="N1014" s="1">
        <f t="shared" si="1224"/>
        <v>7.0800788949995336E-2</v>
      </c>
      <c r="O1014" s="1">
        <f t="shared" si="1224"/>
        <v>7.2821958184945343E-2</v>
      </c>
      <c r="P1014" s="1">
        <f>P1008*IFERROR(P$996/P$994,0)</f>
        <v>7.2240763624775467E-2</v>
      </c>
      <c r="Q1014" s="1">
        <f>Q1008*IFERROR(Q$996/Q$994,0)</f>
        <v>8.1193615492939297E-2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0.10000045418283839</v>
      </c>
      <c r="G1015" s="1">
        <f>[1]Residential!C$20</f>
        <v>0.10000012406914113</v>
      </c>
      <c r="H1015" s="1">
        <f>[1]Residential!D$20</f>
        <v>6.3961422596171033E-4</v>
      </c>
      <c r="I1015" s="1">
        <f>[1]Residential!E$20</f>
        <v>3.2041889686131936E-4</v>
      </c>
      <c r="J1015" s="1">
        <f>[1]Residential!F$20</f>
        <v>1.2384579035311263E-4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0.10000045418283839</v>
      </c>
      <c r="G1016" s="1">
        <f t="shared" ref="G1016:G1017" si="1225">G1015</f>
        <v>0.10000012406914113</v>
      </c>
      <c r="H1016" s="1">
        <f t="shared" ref="H1016:H1017" si="1226">H1015</f>
        <v>6.3961422596171033E-4</v>
      </c>
      <c r="I1016" s="1">
        <f t="shared" ref="I1016:I1017" si="1227">I1015</f>
        <v>3.2041889686131936E-4</v>
      </c>
      <c r="J1016" s="1">
        <f t="shared" ref="J1016:J1017" si="1228">J1015</f>
        <v>1.2384579035311263E-4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0.10000045418283839</v>
      </c>
      <c r="G1017" s="1">
        <f t="shared" si="1225"/>
        <v>0.10000012406914113</v>
      </c>
      <c r="H1017" s="1">
        <f t="shared" si="1226"/>
        <v>6.3961422596171033E-4</v>
      </c>
      <c r="I1017" s="1">
        <f t="shared" si="1227"/>
        <v>3.2041889686131936E-4</v>
      </c>
      <c r="J1017" s="1">
        <f t="shared" si="1228"/>
        <v>1.2384579035311263E-4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13.722988898428888</v>
      </c>
      <c r="G1020" s="1">
        <f t="shared" ref="G1020:K1020" si="1233">G1021+G1023</f>
        <v>15.537903245570089</v>
      </c>
      <c r="H1020" s="1">
        <f t="shared" si="1233"/>
        <v>11.996523980981472</v>
      </c>
      <c r="I1020" s="1">
        <f t="shared" si="1233"/>
        <v>10.8398343921469</v>
      </c>
      <c r="J1020" s="1">
        <f t="shared" si="1233"/>
        <v>9.0027084559136483</v>
      </c>
      <c r="K1020" s="1">
        <f t="shared" si="1233"/>
        <v>8.5428132526824427</v>
      </c>
      <c r="L1020" s="1">
        <f t="shared" ref="L1020:O1020" si="1234">L1021+L1023</f>
        <v>9.9487641806820353</v>
      </c>
      <c r="M1020" s="1">
        <f t="shared" si="1234"/>
        <v>9.7616481336577667</v>
      </c>
      <c r="N1020" s="1">
        <f t="shared" si="1234"/>
        <v>6.0090143879703426</v>
      </c>
      <c r="O1020" s="1">
        <f t="shared" si="1234"/>
        <v>4.5067125274463979</v>
      </c>
      <c r="P1020" s="1">
        <f>P1021+P1023</f>
        <v>4.3498248662896959</v>
      </c>
      <c r="Q1020" s="1">
        <f>Q1021+Q1023</f>
        <v>3.6039690340798471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12.682047016804596</v>
      </c>
      <c r="G1021" s="1">
        <f t="shared" ref="G1021:O1021" si="1235">G1022</f>
        <v>14.343422182499676</v>
      </c>
      <c r="H1021" s="1">
        <f t="shared" si="1235"/>
        <v>11.333142364397284</v>
      </c>
      <c r="I1021" s="1">
        <f t="shared" si="1235"/>
        <v>10.240420961502148</v>
      </c>
      <c r="J1021" s="1">
        <f t="shared" si="1235"/>
        <v>8.5048845288663237</v>
      </c>
      <c r="K1021" s="1">
        <f t="shared" si="1235"/>
        <v>8.0704217038257244</v>
      </c>
      <c r="L1021" s="1">
        <f t="shared" si="1235"/>
        <v>9.3986281416487465</v>
      </c>
      <c r="M1021" s="1">
        <f t="shared" si="1235"/>
        <v>9.2218587097346649</v>
      </c>
      <c r="N1021" s="1">
        <f t="shared" si="1235"/>
        <v>5.676734211657207</v>
      </c>
      <c r="O1021" s="1">
        <f t="shared" si="1235"/>
        <v>4.2575036710486254</v>
      </c>
      <c r="P1021" s="1">
        <f>P1022</f>
        <v>4.1092925647563376</v>
      </c>
      <c r="Q1021" s="1">
        <f>Q1022</f>
        <v>3.4046776718368115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12.682047016804596</v>
      </c>
      <c r="G1022" s="1">
        <f>[1]Residential!C$22-G1024-G1025</f>
        <v>14.343422182499676</v>
      </c>
      <c r="H1022" s="1">
        <f>[1]Residential!D$22-H1024-H1025</f>
        <v>11.333142364397284</v>
      </c>
      <c r="I1022" s="1">
        <f>[1]Residential!E$22-I1024-I1025</f>
        <v>10.240420961502148</v>
      </c>
      <c r="J1022" s="1">
        <f>[1]Residential!F$22-J1024-J1025</f>
        <v>8.5048845288663237</v>
      </c>
      <c r="K1022" s="1">
        <f>[1]Residential!G$22-K1024-K1025</f>
        <v>8.0704217038257244</v>
      </c>
      <c r="L1022" s="1">
        <f>[1]Residential!H$22-L1024-L1025</f>
        <v>9.3986281416487465</v>
      </c>
      <c r="M1022" s="1">
        <f>[1]Residential!I$22-M1024-M1025</f>
        <v>9.2218587097346649</v>
      </c>
      <c r="N1022" s="1">
        <f>[1]Residential!J$22-N1024-N1025</f>
        <v>5.676734211657207</v>
      </c>
      <c r="O1022" s="1">
        <f>[1]Residential!K$22-O1024-O1025</f>
        <v>4.2575036710486254</v>
      </c>
      <c r="P1022" s="1">
        <f>[1]Residential!L$22-P1024-P1025</f>
        <v>4.1092925647563376</v>
      </c>
      <c r="Q1022" s="1">
        <f>[1]Residential!M$22-Q1024-Q1025</f>
        <v>3.4046776718368115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1.0409418816242921</v>
      </c>
      <c r="G1023" s="1">
        <f t="shared" ref="G1023" si="1236">G1024</f>
        <v>1.1944810630704117</v>
      </c>
      <c r="H1023" s="1">
        <f t="shared" ref="H1023" si="1237">H1024</f>
        <v>0.66338161658418804</v>
      </c>
      <c r="I1023" s="1">
        <f t="shared" ref="I1023" si="1238">I1024</f>
        <v>0.5994134306447525</v>
      </c>
      <c r="J1023" s="1">
        <f t="shared" ref="J1023" si="1239">J1024</f>
        <v>0.49782392704732498</v>
      </c>
      <c r="K1023" s="1">
        <f t="shared" ref="K1023:O1023" si="1240">K1024</f>
        <v>0.47239154885671902</v>
      </c>
      <c r="L1023" s="1">
        <f t="shared" si="1240"/>
        <v>0.55013603903328889</v>
      </c>
      <c r="M1023" s="1">
        <f t="shared" si="1240"/>
        <v>0.53978942392310114</v>
      </c>
      <c r="N1023" s="1">
        <f t="shared" si="1240"/>
        <v>0.33228017631313522</v>
      </c>
      <c r="O1023" s="1">
        <f t="shared" si="1240"/>
        <v>0.24920885639777282</v>
      </c>
      <c r="P1023" s="1">
        <f>P1024</f>
        <v>0.24053230153335806</v>
      </c>
      <c r="Q1023" s="1">
        <f>Q1024</f>
        <v>0.19929136224303567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1.0409418816242921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1.1944810630704117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0.66338161658418804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0.5994134306447525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0.49782392704732498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0.47239154885671902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0.55013603903328889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0.53978942392310114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0.33228017631313522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0.24920885639777282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0.24053230153335806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0.19929136224303567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3.2682063224551077</v>
      </c>
      <c r="G1025" s="1">
        <f t="shared" ref="G1025:K1025" si="1241">G1026+G1028</f>
        <v>3.8319824650407632</v>
      </c>
      <c r="H1025" s="1">
        <f t="shared" si="1241"/>
        <v>3.7298654862564677</v>
      </c>
      <c r="I1025" s="1">
        <f t="shared" si="1241"/>
        <v>3.8829313211992127</v>
      </c>
      <c r="J1025" s="1">
        <f t="shared" si="1241"/>
        <v>4.0212236554007461</v>
      </c>
      <c r="K1025" s="1">
        <f t="shared" si="1241"/>
        <v>4.1339697650135356</v>
      </c>
      <c r="L1025" s="1">
        <f t="shared" ref="L1025:O1025" si="1242">L1026+L1028</f>
        <v>4.225830738486402</v>
      </c>
      <c r="M1025" s="1">
        <f t="shared" si="1242"/>
        <v>4.3107975855799134</v>
      </c>
      <c r="N1025" s="1">
        <f t="shared" si="1242"/>
        <v>4.3734741464849982</v>
      </c>
      <c r="O1025" s="1">
        <f t="shared" si="1242"/>
        <v>4.4447109146066657</v>
      </c>
      <c r="P1025" s="1">
        <f>P1026+P1028</f>
        <v>4.4447098518038377</v>
      </c>
      <c r="Q1025" s="1">
        <f>Q1026+Q1028</f>
        <v>4.4447162903651662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2.9965391809320479</v>
      </c>
      <c r="G1026" s="1">
        <f t="shared" ref="G1026:O1026" si="1243">G1027</f>
        <v>3.520244455908013</v>
      </c>
      <c r="H1026" s="1">
        <f t="shared" si="1243"/>
        <v>3.5236152431799295</v>
      </c>
      <c r="I1026" s="1">
        <f t="shared" si="1243"/>
        <v>3.6682157562407589</v>
      </c>
      <c r="J1026" s="1">
        <f t="shared" si="1243"/>
        <v>3.798861125737246</v>
      </c>
      <c r="K1026" s="1">
        <f t="shared" si="1243"/>
        <v>3.9053736295218671</v>
      </c>
      <c r="L1026" s="1">
        <f t="shared" si="1243"/>
        <v>3.9921548700132861</v>
      </c>
      <c r="M1026" s="1">
        <f t="shared" si="1243"/>
        <v>4.0724232672073892</v>
      </c>
      <c r="N1026" s="1">
        <f t="shared" si="1243"/>
        <v>4.1316343998095615</v>
      </c>
      <c r="O1026" s="1">
        <f t="shared" si="1243"/>
        <v>4.1989312610519347</v>
      </c>
      <c r="P1026" s="1">
        <f>P1027</f>
        <v>4.1989310196902991</v>
      </c>
      <c r="Q1026" s="1">
        <f>Q1027</f>
        <v>4.1989363126229282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2.9965391809320479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3.520244455908013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3.5236152431799295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3.6682157562407589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3.798861125737246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3.9053736295218671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3.9921548700132861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4.0724232672073892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4.1316343998095615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4.1989312610519347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4.1989310196902991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4.1989363126229282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0.27166714152305993</v>
      </c>
      <c r="G1028" s="1">
        <f t="shared" ref="G1028:O1028" si="1244">G1029</f>
        <v>0.31173800913275029</v>
      </c>
      <c r="H1028" s="1">
        <f t="shared" si="1244"/>
        <v>0.20625024307653836</v>
      </c>
      <c r="I1028" s="1">
        <f t="shared" si="1244"/>
        <v>0.21471556495845384</v>
      </c>
      <c r="J1028" s="1">
        <f t="shared" si="1244"/>
        <v>0.22236252966350034</v>
      </c>
      <c r="K1028" s="1">
        <f t="shared" si="1244"/>
        <v>0.22859613549166855</v>
      </c>
      <c r="L1028" s="1">
        <f t="shared" si="1244"/>
        <v>0.23367586847311597</v>
      </c>
      <c r="M1028" s="1">
        <f t="shared" si="1244"/>
        <v>0.23837431837252451</v>
      </c>
      <c r="N1028" s="1">
        <f t="shared" si="1244"/>
        <v>0.24183974667543692</v>
      </c>
      <c r="O1028" s="1">
        <f t="shared" si="1244"/>
        <v>0.24577965355473072</v>
      </c>
      <c r="P1028" s="1">
        <f>P1029</f>
        <v>0.24577883211353885</v>
      </c>
      <c r="Q1028" s="1">
        <f>Q1029</f>
        <v>0.24577997774223839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0.27166714152305993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0.31173800913275029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0.20625024307653836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0.21471556495845384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0.22236252966350034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0.22859613549166855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0.23367586847311597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0.23837431837252451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0.24183974667543692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0.24577965355473072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0.24577883211353885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0.24577997774223839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2.5068258964033912</v>
      </c>
      <c r="G1030" s="1">
        <f>[1]Residential!C$23</f>
        <v>2.9279946959954755</v>
      </c>
      <c r="H1030" s="1">
        <f>[1]Residential!D$23</f>
        <v>2.3922993168532996</v>
      </c>
      <c r="I1030" s="1">
        <f>[1]Residential!E$23</f>
        <v>2.3095465666550714</v>
      </c>
      <c r="J1030" s="1">
        <f>[1]Residential!F$23</f>
        <v>1.9597293999420218</v>
      </c>
      <c r="K1030" s="1">
        <f>[1]Residential!G$23</f>
        <v>4.5643966290791234</v>
      </c>
      <c r="L1030" s="1">
        <f>[1]Residential!H$23</f>
        <v>5.4711898761319251</v>
      </c>
      <c r="M1030" s="1">
        <f>[1]Residential!I$23</f>
        <v>7.0101728380469677</v>
      </c>
      <c r="N1030" s="1">
        <f>[1]Residential!J$23</f>
        <v>5.8951514611812996</v>
      </c>
      <c r="O1030" s="1">
        <f>[1]Residential!K$23</f>
        <v>3.1599343266367805</v>
      </c>
      <c r="P1030" s="1">
        <f>[1]Residential!L$23</f>
        <v>5.7435837975802091</v>
      </c>
      <c r="Q1030" s="1">
        <f>[1]Residential!M$23</f>
        <v>3.8191597453905048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0.78533787174354019</v>
      </c>
      <c r="G1031" s="1">
        <f t="shared" ref="G1031:O1031" si="1245">G1032</f>
        <v>0.94127491540404673</v>
      </c>
      <c r="H1031" s="1">
        <f t="shared" si="1245"/>
        <v>0.92681419621858052</v>
      </c>
      <c r="I1031" s="1">
        <f t="shared" si="1245"/>
        <v>0.83506963752727481</v>
      </c>
      <c r="J1031" s="1">
        <f t="shared" si="1245"/>
        <v>0.86227996776256477</v>
      </c>
      <c r="K1031" s="1">
        <f t="shared" si="1245"/>
        <v>2.0083349464553537</v>
      </c>
      <c r="L1031" s="1">
        <f t="shared" si="1245"/>
        <v>2.4073238864406776</v>
      </c>
      <c r="M1031" s="1">
        <f t="shared" si="1245"/>
        <v>3.0844773617628363</v>
      </c>
      <c r="N1031" s="1">
        <f t="shared" si="1245"/>
        <v>2.5938670548011933</v>
      </c>
      <c r="O1031" s="1">
        <f t="shared" si="1245"/>
        <v>1.390373196550222</v>
      </c>
      <c r="P1031" s="1">
        <f>P1032</f>
        <v>2.5271774439287213</v>
      </c>
      <c r="Q1031" s="1">
        <f>Q1032</f>
        <v>1.1478793954534041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0.78533787174354019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0.94127491540404673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0.92681419621858052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0.83506963752727481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0.86227996776256477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2.0083349464553537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2.4073238864406776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3.0844773617628363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2.5938670548011933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1.390373196550222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2.5271774439287213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1.1478793954534041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1.9867197805914287</v>
      </c>
      <c r="H1033" s="1">
        <f t="shared" si="1246"/>
        <v>1.465485120634719</v>
      </c>
      <c r="I1033" s="1">
        <f t="shared" si="1246"/>
        <v>1.4744769291277966</v>
      </c>
      <c r="J1033" s="1">
        <f t="shared" si="1246"/>
        <v>1.097449432179457</v>
      </c>
      <c r="K1033" s="1">
        <f t="shared" si="1246"/>
        <v>2.5560616826237696</v>
      </c>
      <c r="L1033" s="1">
        <f t="shared" ref="L1033:O1033" si="1247">L1030-L1031</f>
        <v>3.0638659896912475</v>
      </c>
      <c r="M1033" s="1">
        <f t="shared" si="1247"/>
        <v>3.9256954762841314</v>
      </c>
      <c r="N1033" s="1">
        <f t="shared" si="1247"/>
        <v>3.3012844063801063</v>
      </c>
      <c r="O1033" s="1">
        <f t="shared" si="1247"/>
        <v>1.7695611300865586</v>
      </c>
      <c r="P1033" s="1">
        <f>P1030-P1031</f>
        <v>3.2164063536514877</v>
      </c>
      <c r="Q1033" s="1">
        <f>Q1030-Q1031</f>
        <v>2.671280349937101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1.9867197805914287</v>
      </c>
      <c r="H1034" s="1">
        <f t="shared" si="1248"/>
        <v>1.465485120634719</v>
      </c>
      <c r="I1034" s="1">
        <f t="shared" si="1248"/>
        <v>1.4744769291277966</v>
      </c>
      <c r="J1034" s="1">
        <f t="shared" si="1248"/>
        <v>1.097449432179457</v>
      </c>
      <c r="K1034" s="1">
        <f t="shared" si="1248"/>
        <v>2.5560616826237696</v>
      </c>
      <c r="L1034" s="1">
        <f t="shared" ref="L1034:O1034" si="1249">L1033</f>
        <v>3.0638659896912475</v>
      </c>
      <c r="M1034" s="1">
        <f t="shared" si="1249"/>
        <v>3.9256954762841314</v>
      </c>
      <c r="N1034" s="1">
        <f t="shared" si="1249"/>
        <v>3.3012844063801063</v>
      </c>
      <c r="O1034" s="1">
        <f t="shared" si="1249"/>
        <v>1.7695611300865586</v>
      </c>
      <c r="P1034" s="1">
        <f>P1033</f>
        <v>3.2164063536514877</v>
      </c>
      <c r="Q1034" s="1">
        <f>Q1033</f>
        <v>2.671280349937101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7.8396453041787009E-2</v>
      </c>
      <c r="J1035" s="1">
        <f>[1]Residential!F$24</f>
        <v>0.1471040517562229</v>
      </c>
      <c r="K1035" s="1">
        <f>[1]Residential!G$24</f>
        <v>0.3607930625492799</v>
      </c>
      <c r="L1035" s="1">
        <f>[1]Residential!H$24</f>
        <v>0.22984853678714187</v>
      </c>
      <c r="M1035" s="1">
        <f>[1]Residential!I$24</f>
        <v>0.18402453228451213</v>
      </c>
      <c r="N1035" s="1">
        <f>[1]Residential!J$24</f>
        <v>0.21294754741344535</v>
      </c>
      <c r="O1035" s="1">
        <f>[1]Residential!K$24</f>
        <v>0.22023050170101988</v>
      </c>
      <c r="P1035" s="1">
        <f>[1]Residential!L$24</f>
        <v>0.2039549090617073</v>
      </c>
      <c r="Q1035" s="1">
        <f>[1]Residential!M$24</f>
        <v>0.24456467100088355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7.8396453041787009E-2</v>
      </c>
      <c r="J1036" s="1">
        <f t="shared" si="1250"/>
        <v>0.1471040517562229</v>
      </c>
      <c r="K1036" s="1">
        <f t="shared" si="1250"/>
        <v>0.3607930625492799</v>
      </c>
      <c r="L1036" s="1">
        <f t="shared" ref="L1036:O1036" si="1251">L1035-L1038-L1040</f>
        <v>0.22984853678714187</v>
      </c>
      <c r="M1036" s="1">
        <f t="shared" si="1251"/>
        <v>0.18402453228451213</v>
      </c>
      <c r="N1036" s="1">
        <f t="shared" si="1251"/>
        <v>0.21294754741344535</v>
      </c>
      <c r="O1036" s="1">
        <f t="shared" si="1251"/>
        <v>0.22023050170101988</v>
      </c>
      <c r="P1036" s="1">
        <f>P1035-P1038-P1040</f>
        <v>0.2039549090617073</v>
      </c>
      <c r="Q1036" s="1">
        <f>Q1035-Q1038-Q1040</f>
        <v>0.24456467100088355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6.2155839077614923</v>
      </c>
      <c r="G1042" s="1">
        <f>[1]Residential!C$21</f>
        <v>9.6698777596802774</v>
      </c>
      <c r="H1042" s="1">
        <f>[1]Residential!D$21</f>
        <v>9.7622548814415246</v>
      </c>
      <c r="I1042" s="1">
        <f>[1]Residential!E$21</f>
        <v>7.1463784328672633</v>
      </c>
      <c r="J1042" s="1">
        <f>[1]Residential!F$21</f>
        <v>7.0647930795497729</v>
      </c>
      <c r="K1042" s="1">
        <f>[1]Residential!G$21</f>
        <v>7.9404246721156326</v>
      </c>
      <c r="L1042" s="1">
        <f>[1]Residential!H$21</f>
        <v>9.4279410839067701</v>
      </c>
      <c r="M1042" s="1">
        <f>[1]Residential!I$21</f>
        <v>9.4303708856487969</v>
      </c>
      <c r="N1042" s="1">
        <f>[1]Residential!J$21</f>
        <v>9.2427784435111811</v>
      </c>
      <c r="O1042" s="1">
        <f>[1]Residential!K$21</f>
        <v>8.7019655977697585</v>
      </c>
      <c r="P1042" s="1">
        <f>[1]Residential!L$21</f>
        <v>9.5682247662594264</v>
      </c>
      <c r="Q1042" s="1">
        <f>[1]Residential!M$21</f>
        <v>7.9893970418284095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9.2285358878995277E-2</v>
      </c>
      <c r="G1043" s="1">
        <f t="shared" ref="G1043:K1043" si="1256">SUM(G1044:G1046)</f>
        <v>0.12236184460650724</v>
      </c>
      <c r="H1043" s="1">
        <f t="shared" si="1256"/>
        <v>0.31111195522461177</v>
      </c>
      <c r="I1043" s="1">
        <f t="shared" si="1256"/>
        <v>0.30564505875442988</v>
      </c>
      <c r="J1043" s="1">
        <f t="shared" si="1256"/>
        <v>0.30886868666417883</v>
      </c>
      <c r="K1043" s="1">
        <f t="shared" si="1256"/>
        <v>0.30236618585684755</v>
      </c>
      <c r="L1043" s="1">
        <f t="shared" ref="L1043:O1043" si="1257">SUM(L1044:L1046)</f>
        <v>0.30044119692540328</v>
      </c>
      <c r="M1043" s="1">
        <f t="shared" si="1257"/>
        <v>0.302025608597221</v>
      </c>
      <c r="N1043" s="1">
        <f t="shared" si="1257"/>
        <v>0.30269530686279911</v>
      </c>
      <c r="O1043" s="1">
        <f t="shared" si="1257"/>
        <v>0.30511746230996328</v>
      </c>
      <c r="P1043" s="1">
        <f>SUM(P1044:P1046)</f>
        <v>0.30534125668448864</v>
      </c>
      <c r="Q1043" s="1">
        <f>SUM(Q1044:Q1046)</f>
        <v>0.30934156186267225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9.2285358878995277E-2</v>
      </c>
      <c r="G1044" s="1">
        <f t="shared" si="1258"/>
        <v>0.12236184460650724</v>
      </c>
      <c r="H1044" s="1">
        <f t="shared" si="1258"/>
        <v>0.31111195522461177</v>
      </c>
      <c r="I1044" s="1">
        <f t="shared" si="1258"/>
        <v>0.30383876111997199</v>
      </c>
      <c r="J1044" s="1">
        <f t="shared" si="1258"/>
        <v>0.30626149186189167</v>
      </c>
      <c r="K1044" s="1">
        <f t="shared" si="1258"/>
        <v>0.13793161880799029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5.4959315655427939E-3</v>
      </c>
      <c r="O1044" s="1">
        <f t="shared" si="1259"/>
        <v>0.15063174803982307</v>
      </c>
      <c r="P1044" s="1">
        <f>SUM(P244,P246)</f>
        <v>0.20078007833896086</v>
      </c>
      <c r="Q1044" s="1">
        <f>SUM(Q244,Q246)</f>
        <v>0.29322311552657232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1.8062976344579134E-3</v>
      </c>
      <c r="J1046" s="1">
        <f t="shared" si="1261"/>
        <v>2.6071948022871596E-3</v>
      </c>
      <c r="K1046" s="1">
        <f t="shared" si="1261"/>
        <v>0.16443456704885726</v>
      </c>
      <c r="L1046" s="1">
        <f t="shared" ref="L1046:O1046" si="1262">SUM(L285,L286)</f>
        <v>0.30044119692540328</v>
      </c>
      <c r="M1046" s="1">
        <f t="shared" si="1262"/>
        <v>0.302025608597221</v>
      </c>
      <c r="N1046" s="1">
        <f t="shared" si="1262"/>
        <v>0.29719937529725632</v>
      </c>
      <c r="O1046" s="1">
        <f t="shared" si="1262"/>
        <v>0.15448571427014018</v>
      </c>
      <c r="P1046" s="1">
        <f>SUM(P285,P286)</f>
        <v>0.10456117834552779</v>
      </c>
      <c r="Q1046" s="1">
        <f>SUM(Q285,Q286)</f>
        <v>1.6118446336099913E-2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6.1232985488824969</v>
      </c>
      <c r="G1047" s="1">
        <f t="shared" ref="G1047:K1047" si="1263">G1042-G1043</f>
        <v>9.5475159150737703</v>
      </c>
      <c r="H1047" s="1">
        <f t="shared" si="1263"/>
        <v>9.4511429262169138</v>
      </c>
      <c r="I1047" s="1">
        <f t="shared" si="1263"/>
        <v>6.8407333741128333</v>
      </c>
      <c r="J1047" s="1">
        <f t="shared" si="1263"/>
        <v>6.7559243928855937</v>
      </c>
      <c r="K1047" s="1">
        <f t="shared" si="1263"/>
        <v>7.6380584862587853</v>
      </c>
      <c r="L1047" s="1">
        <f t="shared" ref="L1047:O1047" si="1264">L1042-L1043</f>
        <v>9.1274998869813668</v>
      </c>
      <c r="M1047" s="1">
        <f t="shared" si="1264"/>
        <v>9.1283452770515758</v>
      </c>
      <c r="N1047" s="1">
        <f t="shared" si="1264"/>
        <v>8.9400831366483828</v>
      </c>
      <c r="O1047" s="1">
        <f t="shared" si="1264"/>
        <v>8.3968481354597948</v>
      </c>
      <c r="P1047" s="1">
        <f>P1042-P1043</f>
        <v>9.2628835095749373</v>
      </c>
      <c r="Q1047" s="1">
        <f>Q1042-Q1043</f>
        <v>7.6800554799657377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15.194970215398428</v>
      </c>
      <c r="G1048" s="1">
        <f>[1]Residential!C$25</f>
        <v>18.072324340339982</v>
      </c>
      <c r="H1048" s="1">
        <f>[1]Residential!D$25</f>
        <v>20.736470205220986</v>
      </c>
      <c r="I1048" s="1">
        <f>[1]Residential!E$25</f>
        <v>30.277240180882671</v>
      </c>
      <c r="J1048" s="1">
        <f>[1]Residential!F$25</f>
        <v>50.816940631698749</v>
      </c>
      <c r="K1048" s="1">
        <f>[1]Residential!G$25</f>
        <v>63.320198576045136</v>
      </c>
      <c r="L1048" s="1">
        <f>[1]Residential!H$25</f>
        <v>68.802957579208083</v>
      </c>
      <c r="M1048" s="1">
        <f>[1]Residential!I$25</f>
        <v>71.606023922127378</v>
      </c>
      <c r="N1048" s="1">
        <f>[1]Residential!J$25</f>
        <v>71.952479775956192</v>
      </c>
      <c r="O1048" s="1">
        <f>[1]Residential!K$25</f>
        <v>73.177926127822815</v>
      </c>
      <c r="P1048" s="1">
        <f>[1]Residential!L$25</f>
        <v>72.183499707403314</v>
      </c>
      <c r="Q1048" s="1">
        <f>[1]Residential!M$25</f>
        <v>73.650162248789528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13.103976543670463</v>
      </c>
      <c r="G1049" s="1">
        <f t="shared" ref="G1049:K1049" si="1265">G1048-G1052</f>
        <v>15.723299490264488</v>
      </c>
      <c r="H1049" s="1">
        <f t="shared" si="1265"/>
        <v>17.490264736071111</v>
      </c>
      <c r="I1049" s="1">
        <f t="shared" si="1265"/>
        <v>25.152185592290749</v>
      </c>
      <c r="J1049" s="1">
        <f t="shared" si="1265"/>
        <v>41.779342167908062</v>
      </c>
      <c r="K1049" s="1">
        <f t="shared" si="1265"/>
        <v>52.113259199452784</v>
      </c>
      <c r="L1049" s="1">
        <f t="shared" ref="L1049:O1049" si="1266">L1048-L1052</f>
        <v>57.006030526477026</v>
      </c>
      <c r="M1049" s="1">
        <f t="shared" si="1266"/>
        <v>60.474131346035165</v>
      </c>
      <c r="N1049" s="1">
        <f t="shared" si="1266"/>
        <v>60.474177038298208</v>
      </c>
      <c r="O1049" s="1">
        <f t="shared" si="1266"/>
        <v>60.474368490570171</v>
      </c>
      <c r="P1049" s="1">
        <f>P1048-P1052</f>
        <v>60.474362254929275</v>
      </c>
      <c r="Q1049" s="1">
        <f>Q1048-Q1052</f>
        <v>60.474384765848299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13.103976543670463</v>
      </c>
      <c r="G1050" s="1">
        <f t="shared" ref="G1050:K1050" si="1267">G1049-G1051</f>
        <v>15.723299490264488</v>
      </c>
      <c r="H1050" s="1">
        <f t="shared" si="1267"/>
        <v>17.488880294859666</v>
      </c>
      <c r="I1050" s="1">
        <f t="shared" si="1267"/>
        <v>25.150553624598992</v>
      </c>
      <c r="J1050" s="1">
        <f t="shared" si="1267"/>
        <v>37.0997397173632</v>
      </c>
      <c r="K1050" s="1">
        <f t="shared" si="1267"/>
        <v>45.65364893902143</v>
      </c>
      <c r="L1050" s="1">
        <f t="shared" ref="L1050:O1050" si="1268">L1049-L1051</f>
        <v>50.41560069569006</v>
      </c>
      <c r="M1050" s="1">
        <f t="shared" si="1268"/>
        <v>58.734425817355103</v>
      </c>
      <c r="N1050" s="1">
        <f t="shared" si="1268"/>
        <v>58.734422936507549</v>
      </c>
      <c r="O1050" s="1">
        <f t="shared" si="1268"/>
        <v>58.734429169427457</v>
      </c>
      <c r="P1050" s="1">
        <f>P1049-P1051</f>
        <v>58.734428415119005</v>
      </c>
      <c r="Q1050" s="1">
        <f>Q1049-Q1051</f>
        <v>58.734436611325755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1.3844412114476477E-3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1.6319676917586721E-3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4.6796024505448601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6.4596102604313552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6.5904298307869666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1.73970552868006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1.7397541017906624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1.7399393211427137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1.7399338398102704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1.7399481545225466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2.0909936717279658</v>
      </c>
      <c r="G1052" s="1">
        <f t="shared" ref="G1052:K1052" si="1269">SUM(G1053:G1054)</f>
        <v>2.3490248500754944</v>
      </c>
      <c r="H1052" s="1">
        <f t="shared" si="1269"/>
        <v>3.2462054691498752</v>
      </c>
      <c r="I1052" s="1">
        <f t="shared" si="1269"/>
        <v>5.1250545885919205</v>
      </c>
      <c r="J1052" s="1">
        <f t="shared" si="1269"/>
        <v>9.0375984637906868</v>
      </c>
      <c r="K1052" s="1">
        <f t="shared" si="1269"/>
        <v>11.20693937659235</v>
      </c>
      <c r="L1052" s="1">
        <f t="shared" ref="L1052:O1052" si="1270">SUM(L1053:L1054)</f>
        <v>11.796927052731055</v>
      </c>
      <c r="M1052" s="1">
        <f t="shared" si="1270"/>
        <v>11.131892576092213</v>
      </c>
      <c r="N1052" s="1">
        <f t="shared" si="1270"/>
        <v>11.478302737657986</v>
      </c>
      <c r="O1052" s="1">
        <f t="shared" si="1270"/>
        <v>12.703557637252645</v>
      </c>
      <c r="P1052" s="1">
        <f>SUM(P1053:P1054)</f>
        <v>11.709137452474042</v>
      </c>
      <c r="Q1052" s="1">
        <f>SUM(Q1053:Q1054)</f>
        <v>13.17577748294123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2.0909936717279658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2.3490248500754944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3.2459764591207945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5.1247633217334254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8.1007771521035572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10.153972401202275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10.721905976947836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10.847842362173362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11.194244504670515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12.41946901428425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11.425049776020057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12.891687777929913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2.2901002908092726E-4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2.9126685849555133E-4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0.93682131168712868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1.0529669753900766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1.075021075783219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0.28405021391885182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0.28405823298747079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0.28408862296839577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0.28408767645398608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0.28408970501131614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156.16064574081335</v>
      </c>
      <c r="G1055" s="3">
        <f>[1]Residential!C$245</f>
        <v>162.24263140007568</v>
      </c>
      <c r="H1055" s="3">
        <f>[1]Residential!D$245</f>
        <v>163.65819854195212</v>
      </c>
      <c r="I1055" s="3">
        <f>[1]Residential!E$245</f>
        <v>163.70290267526769</v>
      </c>
      <c r="J1055" s="3">
        <f>[1]Residential!F$245</f>
        <v>164.0215373962593</v>
      </c>
      <c r="K1055" s="3">
        <f>[1]Residential!G$245</f>
        <v>164.24632988035947</v>
      </c>
      <c r="L1055" s="3">
        <f>[1]Residential!H$245</f>
        <v>162.18362148216053</v>
      </c>
      <c r="M1055" s="3">
        <f>[1]Residential!I$245</f>
        <v>162.64087848438584</v>
      </c>
      <c r="N1055" s="3">
        <f>[1]Residential!J$245</f>
        <v>158.81658087570668</v>
      </c>
      <c r="O1055" s="3">
        <f>[1]Residential!K$245</f>
        <v>154.9940595506082</v>
      </c>
      <c r="P1055" s="3">
        <f>[1]Residential!L$245</f>
        <v>154.96490071883991</v>
      </c>
      <c r="Q1055" s="3">
        <f>[1]Residential!M$245</f>
        <v>142.34064411345813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129.18235463256741</v>
      </c>
      <c r="G1056" s="1">
        <f>[1]Residential!C$116</f>
        <v>136.31265610693663</v>
      </c>
      <c r="H1056" s="1">
        <f>[1]Residential!D$116</f>
        <v>138.18280885798049</v>
      </c>
      <c r="I1056" s="1">
        <f>[1]Residential!E$116</f>
        <v>138.07024906567818</v>
      </c>
      <c r="J1056" s="1">
        <f>[1]Residential!F$116</f>
        <v>138.22151114142736</v>
      </c>
      <c r="K1056" s="1">
        <f>[1]Residential!G$116</f>
        <v>138.22822849046264</v>
      </c>
      <c r="L1056" s="1">
        <f>[1]Residential!H$116</f>
        <v>136.37591216093637</v>
      </c>
      <c r="M1056" s="1">
        <f>[1]Residential!I$116</f>
        <v>136.30990930774243</v>
      </c>
      <c r="N1056" s="1">
        <f>[1]Residential!J$116</f>
        <v>132.107609777313</v>
      </c>
      <c r="O1056" s="1">
        <f>[1]Residential!K$116</f>
        <v>128.79334206280828</v>
      </c>
      <c r="P1056" s="1">
        <f>[1]Residential!L$116</f>
        <v>129.20115600147707</v>
      </c>
      <c r="Q1056" s="1">
        <f>[1]Residential!M$116</f>
        <v>117.12259362131961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27.968331142339157</v>
      </c>
      <c r="G1057" s="1">
        <f t="shared" ref="G1057:K1057" si="1273">SUM(G1058:G1059)</f>
        <v>30.43206565470744</v>
      </c>
      <c r="H1057" s="1">
        <f t="shared" si="1273"/>
        <v>31.929679054686929</v>
      </c>
      <c r="I1057" s="1">
        <f t="shared" si="1273"/>
        <v>40.71500095861942</v>
      </c>
      <c r="J1057" s="1">
        <f t="shared" si="1273"/>
        <v>54.264252087767282</v>
      </c>
      <c r="K1057" s="1">
        <f t="shared" si="1273"/>
        <v>64.304635383895572</v>
      </c>
      <c r="L1057" s="1">
        <f t="shared" ref="L1057:O1057" si="1274">SUM(L1058:L1059)</f>
        <v>69.607336470042384</v>
      </c>
      <c r="M1057" s="1">
        <f t="shared" si="1274"/>
        <v>82.823705698818074</v>
      </c>
      <c r="N1057" s="1">
        <f t="shared" si="1274"/>
        <v>83.386552648129353</v>
      </c>
      <c r="O1057" s="1">
        <f t="shared" si="1274"/>
        <v>83.111523022225654</v>
      </c>
      <c r="P1057" s="1">
        <f>SUM(P1058:P1059)</f>
        <v>82.406600508524392</v>
      </c>
      <c r="Q1057" s="1">
        <f>SUM(Q1058:Q1059)</f>
        <v>79.961581744321407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8.9080017134627703</v>
      </c>
      <c r="G1058" s="1">
        <f>[1]Residential!C$102</f>
        <v>7.7309706219888623</v>
      </c>
      <c r="H1058" s="1">
        <f>[1]Residential!D$102</f>
        <v>6.9455643477445621</v>
      </c>
      <c r="I1058" s="1">
        <f>[1]Residential!E$102</f>
        <v>5.3682769456695025</v>
      </c>
      <c r="J1058" s="1">
        <f>[1]Residential!F$102</f>
        <v>2.8033228023925272</v>
      </c>
      <c r="K1058" s="1">
        <f>[1]Residential!G$102</f>
        <v>1.7422275785698973</v>
      </c>
      <c r="L1058" s="1">
        <f>[1]Residential!H$102</f>
        <v>1.1861640973201475</v>
      </c>
      <c r="M1058" s="1">
        <f>[1]Residential!I$102</f>
        <v>3.8360295996164111</v>
      </c>
      <c r="N1058" s="1">
        <f>[1]Residential!J$102</f>
        <v>4.3988804231709242</v>
      </c>
      <c r="O1058" s="1">
        <f>[1]Residential!K$102</f>
        <v>4.123842415064602</v>
      </c>
      <c r="P1058" s="1">
        <f>[1]Residential!L$102</f>
        <v>3.4189209157781271</v>
      </c>
      <c r="Q1058" s="1">
        <f>[1]Residential!M$102</f>
        <v>0.9738911290902359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19.060329428876386</v>
      </c>
      <c r="G1059" s="1">
        <f>[1]Residential!C$104</f>
        <v>22.701095032718577</v>
      </c>
      <c r="H1059" s="1">
        <f>[1]Residential!D$104</f>
        <v>24.984114706942368</v>
      </c>
      <c r="I1059" s="1">
        <f>[1]Residential!E$104</f>
        <v>35.34672401294992</v>
      </c>
      <c r="J1059" s="1">
        <f>[1]Residential!F$104</f>
        <v>51.460929285374753</v>
      </c>
      <c r="K1059" s="1">
        <f>[1]Residential!G$104</f>
        <v>62.562407805325677</v>
      </c>
      <c r="L1059" s="1">
        <f>[1]Residential!H$104</f>
        <v>68.421172372722239</v>
      </c>
      <c r="M1059" s="1">
        <f>[1]Residential!I$104</f>
        <v>78.987676099201664</v>
      </c>
      <c r="N1059" s="1">
        <f>[1]Residential!J$104</f>
        <v>78.98767222495843</v>
      </c>
      <c r="O1059" s="1">
        <f>[1]Residential!K$104</f>
        <v>78.987680607161053</v>
      </c>
      <c r="P1059" s="1">
        <f>[1]Residential!L$104</f>
        <v>78.987679592746261</v>
      </c>
      <c r="Q1059" s="1">
        <f>[1]Residential!M$104</f>
        <v>78.987690615231173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45.124391111071489</v>
      </c>
      <c r="G1060" s="1">
        <f t="shared" ref="G1060:O1060" si="1275">G1061</f>
        <v>38.528069706805979</v>
      </c>
      <c r="H1060" s="1">
        <f t="shared" si="1275"/>
        <v>42.132375925264341</v>
      </c>
      <c r="I1060" s="1">
        <f t="shared" si="1275"/>
        <v>36.093759625362999</v>
      </c>
      <c r="J1060" s="1">
        <f t="shared" si="1275"/>
        <v>11.614837025839158</v>
      </c>
      <c r="K1060" s="1">
        <f t="shared" si="1275"/>
        <v>2.4271182916242107E-3</v>
      </c>
      <c r="L1060" s="1">
        <f t="shared" si="1275"/>
        <v>2.2371706639079322E-3</v>
      </c>
      <c r="M1060" s="1">
        <f t="shared" si="1275"/>
        <v>2.119601670768541E-3</v>
      </c>
      <c r="N1060" s="1">
        <f t="shared" si="1275"/>
        <v>1.0275015379582228E-3</v>
      </c>
      <c r="O1060" s="1">
        <f t="shared" si="1275"/>
        <v>6.810249278996882E-4</v>
      </c>
      <c r="P1060" s="1">
        <f>P1061</f>
        <v>6.7990200881074101E-4</v>
      </c>
      <c r="Q1060" s="1">
        <f>Q1061</f>
        <v>6.5046538750950628E-4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45.124391111071489</v>
      </c>
      <c r="G1061" s="1">
        <f>[1]Residential!C$105</f>
        <v>38.528069706805979</v>
      </c>
      <c r="H1061" s="1">
        <f>[1]Residential!D$105</f>
        <v>42.132375925264341</v>
      </c>
      <c r="I1061" s="1">
        <f>[1]Residential!E$105</f>
        <v>36.093759625362999</v>
      </c>
      <c r="J1061" s="1">
        <f>[1]Residential!F$105</f>
        <v>11.614837025839158</v>
      </c>
      <c r="K1061" s="1">
        <f>[1]Residential!G$105</f>
        <v>2.4271182916242107E-3</v>
      </c>
      <c r="L1061" s="1">
        <f>[1]Residential!H$105</f>
        <v>2.2371706639079322E-3</v>
      </c>
      <c r="M1061" s="1">
        <f>[1]Residential!I$105</f>
        <v>2.119601670768541E-3</v>
      </c>
      <c r="N1061" s="1">
        <f>[1]Residential!J$105</f>
        <v>1.0275015379582228E-3</v>
      </c>
      <c r="O1061" s="1">
        <f>[1]Residential!K$105</f>
        <v>6.810249278996882E-4</v>
      </c>
      <c r="P1061" s="1">
        <f>[1]Residential!L$105</f>
        <v>6.7990200881074101E-4</v>
      </c>
      <c r="Q1061" s="1">
        <f>[1]Residential!M$105</f>
        <v>6.5046538750950628E-4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36.569917429596487</v>
      </c>
      <c r="G1062" s="1">
        <f t="shared" ref="G1062:K1062" si="1276">SUM(G1063:G1064)</f>
        <v>39.204548850773875</v>
      </c>
      <c r="H1062" s="1">
        <f t="shared" si="1276"/>
        <v>38.016350120582736</v>
      </c>
      <c r="I1062" s="1">
        <f t="shared" si="1276"/>
        <v>38.016717614278143</v>
      </c>
      <c r="J1062" s="1">
        <f t="shared" si="1276"/>
        <v>42.956793921963715</v>
      </c>
      <c r="K1062" s="1">
        <f t="shared" si="1276"/>
        <v>35.680791749713677</v>
      </c>
      <c r="L1062" s="1">
        <f t="shared" ref="L1062:O1062" si="1277">SUM(L1063:L1064)</f>
        <v>25.884166357763888</v>
      </c>
      <c r="M1062" s="1">
        <f t="shared" si="1277"/>
        <v>11.97816025006445</v>
      </c>
      <c r="N1062" s="1">
        <f t="shared" si="1277"/>
        <v>10.355662937876538</v>
      </c>
      <c r="O1062" s="1">
        <f t="shared" si="1277"/>
        <v>9.9207760586665277</v>
      </c>
      <c r="P1062" s="1">
        <f>SUM(P1063:P1064)</f>
        <v>9.9207642056214844</v>
      </c>
      <c r="Q1062" s="1">
        <f>SUM(Q1063:Q1064)</f>
        <v>8.8602721962003024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36.569917429596487</v>
      </c>
      <c r="G1063" s="1">
        <f>[1]Residential!C$106</f>
        <v>39.204548850773875</v>
      </c>
      <c r="H1063" s="1">
        <f>[1]Residential!D$106</f>
        <v>38.013581238159844</v>
      </c>
      <c r="I1063" s="1">
        <f>[1]Residential!E$106</f>
        <v>38.013574565390314</v>
      </c>
      <c r="J1063" s="1">
        <f>[1]Residential!F$106</f>
        <v>34.207971949205941</v>
      </c>
      <c r="K1063" s="1">
        <f>[1]Residential!G$106</f>
        <v>23.926418980732031</v>
      </c>
      <c r="L1063" s="1">
        <f>[1]Residential!H$106</f>
        <v>14.144963221674608</v>
      </c>
      <c r="M1063" s="1">
        <f>[1]Residential!I$106</f>
        <v>8.9401670134141966</v>
      </c>
      <c r="N1063" s="1">
        <f>[1]Residential!J$106</f>
        <v>7.3175848795256773</v>
      </c>
      <c r="O1063" s="1">
        <f>[1]Residential!K$106</f>
        <v>6.8823745575665702</v>
      </c>
      <c r="P1063" s="1">
        <f>[1]Residential!L$106</f>
        <v>6.8823722764005648</v>
      </c>
      <c r="Q1063" s="1">
        <f>[1]Residential!M$106</f>
        <v>5.8218552696460053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2.7688824228952955E-3</v>
      </c>
      <c r="I1064" s="1">
        <f>[1]Residential!E$107</f>
        <v>3.1430488878315174E-3</v>
      </c>
      <c r="J1064" s="1">
        <f>[1]Residential!F$107</f>
        <v>8.7488219727577761</v>
      </c>
      <c r="K1064" s="1">
        <f>[1]Residential!G$107</f>
        <v>11.754372768981646</v>
      </c>
      <c r="L1064" s="1">
        <f>[1]Residential!H$107</f>
        <v>11.73920313608928</v>
      </c>
      <c r="M1064" s="1">
        <f>[1]Residential!I$107</f>
        <v>3.0379932366502533</v>
      </c>
      <c r="N1064" s="1">
        <f>[1]Residential!J$107</f>
        <v>3.0380780583508611</v>
      </c>
      <c r="O1064" s="1">
        <f>[1]Residential!K$107</f>
        <v>3.0384015010999579</v>
      </c>
      <c r="P1064" s="1">
        <f>[1]Residential!L$107</f>
        <v>3.0383919292209201</v>
      </c>
      <c r="Q1064" s="1">
        <f>[1]Residential!M$107</f>
        <v>3.0384169265542971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7.2000327011643619E-2</v>
      </c>
      <c r="G1065" s="1">
        <f t="shared" ref="G1065:O1065" si="1278">G1066</f>
        <v>7.200008932978165E-2</v>
      </c>
      <c r="H1065" s="1">
        <f t="shared" si="1278"/>
        <v>4.6052224269243141E-4</v>
      </c>
      <c r="I1065" s="1">
        <f t="shared" si="1278"/>
        <v>2.3070160574015003E-4</v>
      </c>
      <c r="J1065" s="1">
        <f t="shared" si="1278"/>
        <v>8.9168969054241051E-5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7.2000327011643619E-2</v>
      </c>
      <c r="G1066" s="1">
        <f>[1]Residential!C$108</f>
        <v>7.200008932978165E-2</v>
      </c>
      <c r="H1066" s="1">
        <f>[1]Residential!D$108</f>
        <v>4.6052224269243141E-4</v>
      </c>
      <c r="I1066" s="1">
        <f>[1]Residential!E$108</f>
        <v>2.3070160574015003E-4</v>
      </c>
      <c r="J1066" s="1">
        <f>[1]Residential!F$108</f>
        <v>8.9168969054241051E-5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4.4600859796256467</v>
      </c>
      <c r="G1067" s="1">
        <f>SUM([1]Residential!C$109:C$110)</f>
        <v>7.6965696965080745</v>
      </c>
      <c r="H1067" s="1">
        <f>SUM([1]Residential!D$109:D$110)</f>
        <v>7.9036220720525412</v>
      </c>
      <c r="I1067" s="1">
        <f>SUM([1]Residential!E$109:E$110)</f>
        <v>5.7925463239073638</v>
      </c>
      <c r="J1067" s="1">
        <f>SUM([1]Residential!F$109:F$110)</f>
        <v>5.7330361562090486</v>
      </c>
      <c r="K1067" s="1">
        <f>SUM([1]Residential!G$109:G$110)</f>
        <v>6.4509675420553263</v>
      </c>
      <c r="L1067" s="1">
        <f>SUM([1]Residential!H$109:H$110)</f>
        <v>7.6594578335924828</v>
      </c>
      <c r="M1067" s="1">
        <f>SUM([1]Residential!I$109:I$110)</f>
        <v>7.6614333836058188</v>
      </c>
      <c r="N1067" s="1">
        <f>SUM([1]Residential!J$109:J$110)</f>
        <v>7.5090267227161043</v>
      </c>
      <c r="O1067" s="1">
        <f>SUM([1]Residential!K$109:K$110)</f>
        <v>7.0696602097099399</v>
      </c>
      <c r="P1067" s="1">
        <f>SUM([1]Residential!L$109:L$110)</f>
        <v>7.7734498141567707</v>
      </c>
      <c r="Q1067" s="1">
        <f>SUM([1]Residential!M$109:M$110)</f>
        <v>6.4907556014815162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7.3696545113717787E-2</v>
      </c>
      <c r="G1068" s="1">
        <f>[1]Residential!C$109</f>
        <v>3.5624255492763147E-3</v>
      </c>
      <c r="H1068" s="1">
        <f>[1]Residential!D$109</f>
        <v>0.2950690483487251</v>
      </c>
      <c r="I1068" s="1">
        <f>[1]Residential!E$109</f>
        <v>0.29529598672096358</v>
      </c>
      <c r="J1068" s="1">
        <f>[1]Residential!F$109</f>
        <v>0.29530215112220498</v>
      </c>
      <c r="K1068" s="1">
        <f>[1]Residential!G$109</f>
        <v>0.29537507354631859</v>
      </c>
      <c r="L1068" s="1">
        <f>[1]Residential!H$109</f>
        <v>0.29537434935267121</v>
      </c>
      <c r="M1068" s="1">
        <f>[1]Residential!I$109</f>
        <v>0.29637078963455471</v>
      </c>
      <c r="N1068" s="1">
        <f>[1]Residential!J$109</f>
        <v>0.29636900758666718</v>
      </c>
      <c r="O1068" s="1">
        <f>[1]Residential!K$109</f>
        <v>0.29637669725594307</v>
      </c>
      <c r="P1068" s="1">
        <f>[1]Residential!L$109</f>
        <v>0.2963742281011657</v>
      </c>
      <c r="Q1068" s="1">
        <f>[1]Residential!M$109</f>
        <v>0.29673730704128565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7.3696545113717787E-2</v>
      </c>
      <c r="G1069" s="1">
        <f t="shared" ref="G1069:K1069" si="1279">IFERROR(G$1068/G$1043,0)*G1044</f>
        <v>3.5624255492763147E-3</v>
      </c>
      <c r="H1069" s="1">
        <f t="shared" si="1279"/>
        <v>0.2950690483487251</v>
      </c>
      <c r="I1069" s="1">
        <f t="shared" si="1279"/>
        <v>0.29355084991275643</v>
      </c>
      <c r="J1069" s="1">
        <f t="shared" si="1279"/>
        <v>0.29280947294940229</v>
      </c>
      <c r="K1069" s="1">
        <f t="shared" si="1279"/>
        <v>0.13474245453180941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5.3810671884068663E-3</v>
      </c>
      <c r="O1069" s="1">
        <f t="shared" si="1280"/>
        <v>0.14631656820932581</v>
      </c>
      <c r="P1069" s="1">
        <f t="shared" ref="P1069:Q1071" si="1281">IFERROR(P$1068/P$1043,0)*P1044</f>
        <v>0.19488372250098235</v>
      </c>
      <c r="Q1069" s="1">
        <f t="shared" si="1281"/>
        <v>0.28127561372512178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1.7451368082071477E-3</v>
      </c>
      <c r="J1071" s="1">
        <f t="shared" si="1284"/>
        <v>2.4926781728026844E-3</v>
      </c>
      <c r="K1071" s="1">
        <f t="shared" si="1284"/>
        <v>0.1606326190145092</v>
      </c>
      <c r="L1071" s="1">
        <f t="shared" ref="L1071:O1071" si="1285">IFERROR(L$1068/L$1043,0)*L1046</f>
        <v>0.29537434935267121</v>
      </c>
      <c r="M1071" s="1">
        <f t="shared" si="1285"/>
        <v>0.29637078963455471</v>
      </c>
      <c r="N1071" s="1">
        <f t="shared" si="1285"/>
        <v>0.29098794039826031</v>
      </c>
      <c r="O1071" s="1">
        <f t="shared" si="1285"/>
        <v>0.15006012904661722</v>
      </c>
      <c r="P1071" s="1">
        <f t="shared" si="1281"/>
        <v>0.10149050560018337</v>
      </c>
      <c r="Q1071" s="1">
        <f t="shared" si="1281"/>
        <v>1.5461693316163851E-2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4.386389434511929</v>
      </c>
      <c r="G1072" s="1">
        <f t="shared" ref="G1072:K1072" si="1286">G1067-G1068</f>
        <v>7.6930072709587982</v>
      </c>
      <c r="H1072" s="1">
        <f t="shared" si="1286"/>
        <v>7.6085530237038164</v>
      </c>
      <c r="I1072" s="1">
        <f t="shared" si="1286"/>
        <v>5.4972503371863999</v>
      </c>
      <c r="J1072" s="1">
        <f t="shared" si="1286"/>
        <v>5.4377340050868437</v>
      </c>
      <c r="K1072" s="1">
        <f t="shared" si="1286"/>
        <v>6.155592468509008</v>
      </c>
      <c r="L1072" s="1">
        <f t="shared" ref="L1072:O1072" si="1287">L1067-L1068</f>
        <v>7.3640834842398117</v>
      </c>
      <c r="M1072" s="1">
        <f t="shared" si="1287"/>
        <v>7.3650625939712642</v>
      </c>
      <c r="N1072" s="1">
        <f t="shared" si="1287"/>
        <v>7.2126577151294367</v>
      </c>
      <c r="O1072" s="1">
        <f t="shared" si="1287"/>
        <v>6.7732835124539967</v>
      </c>
      <c r="P1072" s="1">
        <f>P1067-P1068</f>
        <v>7.4770755860556051</v>
      </c>
      <c r="Q1072" s="1">
        <f>Q1067-Q1068</f>
        <v>6.1940182944402302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9.1310738520993162</v>
      </c>
      <c r="G1073" s="1">
        <f t="shared" ref="G1073:O1073" si="1288">G1074</f>
        <v>10.32726397139977</v>
      </c>
      <c r="H1073" s="1">
        <f t="shared" si="1288"/>
        <v>8.159862502366046</v>
      </c>
      <c r="I1073" s="1">
        <f t="shared" si="1288"/>
        <v>7.3731030922815437</v>
      </c>
      <c r="J1073" s="1">
        <f t="shared" si="1288"/>
        <v>6.1235168607837531</v>
      </c>
      <c r="K1073" s="1">
        <f t="shared" si="1288"/>
        <v>5.8107036267545213</v>
      </c>
      <c r="L1073" s="1">
        <f t="shared" si="1288"/>
        <v>6.7670122619870998</v>
      </c>
      <c r="M1073" s="1">
        <f t="shared" si="1288"/>
        <v>6.6397382710089596</v>
      </c>
      <c r="N1073" s="1">
        <f t="shared" si="1288"/>
        <v>4.08724863239319</v>
      </c>
      <c r="O1073" s="1">
        <f t="shared" si="1288"/>
        <v>3.0654026431550112</v>
      </c>
      <c r="P1073" s="1">
        <f>P1074</f>
        <v>2.9586906466245639</v>
      </c>
      <c r="Q1073" s="1">
        <f>Q1074</f>
        <v>2.4513679237225041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9.1310738520993162</v>
      </c>
      <c r="G1074" s="1">
        <f>[1]Residential!C$111</f>
        <v>10.32726397139977</v>
      </c>
      <c r="H1074" s="1">
        <f>[1]Residential!D$111</f>
        <v>8.159862502366046</v>
      </c>
      <c r="I1074" s="1">
        <f>[1]Residential!E$111</f>
        <v>7.3731030922815437</v>
      </c>
      <c r="J1074" s="1">
        <f>[1]Residential!F$111</f>
        <v>6.1235168607837531</v>
      </c>
      <c r="K1074" s="1">
        <f>[1]Residential!G$111</f>
        <v>5.8107036267545213</v>
      </c>
      <c r="L1074" s="1">
        <f>[1]Residential!H$111</f>
        <v>6.7670122619870998</v>
      </c>
      <c r="M1074" s="1">
        <f>[1]Residential!I$111</f>
        <v>6.6397382710089596</v>
      </c>
      <c r="N1074" s="1">
        <f>[1]Residential!J$111</f>
        <v>4.08724863239319</v>
      </c>
      <c r="O1074" s="1">
        <f>[1]Residential!K$111</f>
        <v>3.0654026431550112</v>
      </c>
      <c r="P1074" s="1">
        <f>[1]Residential!L$111</f>
        <v>2.9586906466245639</v>
      </c>
      <c r="Q1074" s="1">
        <f>[1]Residential!M$111</f>
        <v>2.4513679237225041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2.6968852628388409</v>
      </c>
      <c r="G1075" s="1">
        <f t="shared" ref="G1075:O1075" si="1289">G1076</f>
        <v>3.1682200103172118</v>
      </c>
      <c r="H1075" s="1">
        <f t="shared" si="1289"/>
        <v>3.1712537188619354</v>
      </c>
      <c r="I1075" s="1">
        <f t="shared" si="1289"/>
        <v>3.3013941806166867</v>
      </c>
      <c r="J1075" s="1">
        <f t="shared" si="1289"/>
        <v>3.418975013163521</v>
      </c>
      <c r="K1075" s="1">
        <f t="shared" si="1289"/>
        <v>3.514836266569684</v>
      </c>
      <c r="L1075" s="1">
        <f t="shared" si="1289"/>
        <v>3.5929393830119571</v>
      </c>
      <c r="M1075" s="1">
        <f t="shared" si="1289"/>
        <v>3.6651809404866498</v>
      </c>
      <c r="N1075" s="1">
        <f t="shared" si="1289"/>
        <v>3.7184709598286054</v>
      </c>
      <c r="O1075" s="1">
        <f t="shared" si="1289"/>
        <v>3.7790381349467452</v>
      </c>
      <c r="P1075" s="1">
        <f>P1076</f>
        <v>3.779037917721269</v>
      </c>
      <c r="Q1075" s="1">
        <f>Q1076</f>
        <v>3.779042681360635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2.6968852628388409</v>
      </c>
      <c r="G1076" s="1">
        <f>[1]Residential!C$112</f>
        <v>3.1682200103172118</v>
      </c>
      <c r="H1076" s="1">
        <f>[1]Residential!D$112</f>
        <v>3.1712537188619354</v>
      </c>
      <c r="I1076" s="1">
        <f>[1]Residential!E$112</f>
        <v>3.3013941806166867</v>
      </c>
      <c r="J1076" s="1">
        <f>[1]Residential!F$112</f>
        <v>3.418975013163521</v>
      </c>
      <c r="K1076" s="1">
        <f>[1]Residential!G$112</f>
        <v>3.514836266569684</v>
      </c>
      <c r="L1076" s="1">
        <f>[1]Residential!H$112</f>
        <v>3.5929393830119571</v>
      </c>
      <c r="M1076" s="1">
        <f>[1]Residential!I$112</f>
        <v>3.6651809404866498</v>
      </c>
      <c r="N1076" s="1">
        <f>[1]Residential!J$112</f>
        <v>3.7184709598286054</v>
      </c>
      <c r="O1076" s="1">
        <f>[1]Residential!K$112</f>
        <v>3.7790381349467452</v>
      </c>
      <c r="P1076" s="1">
        <f>[1]Residential!L$112</f>
        <v>3.779037917721269</v>
      </c>
      <c r="Q1076" s="1">
        <f>[1]Residential!M$112</f>
        <v>3.779042681360635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0.78533787174354019</v>
      </c>
      <c r="G1077" s="1">
        <f t="shared" ref="G1077:O1077" si="1290">G1078</f>
        <v>0.94127491540404673</v>
      </c>
      <c r="H1077" s="1">
        <f t="shared" si="1290"/>
        <v>0.92681419621858041</v>
      </c>
      <c r="I1077" s="1">
        <f t="shared" si="1290"/>
        <v>0.83506963752727481</v>
      </c>
      <c r="J1077" s="1">
        <f t="shared" si="1290"/>
        <v>0.86227996776256477</v>
      </c>
      <c r="K1077" s="1">
        <f t="shared" si="1290"/>
        <v>2.0083349464553537</v>
      </c>
      <c r="L1077" s="1">
        <f t="shared" si="1290"/>
        <v>2.4073238864406776</v>
      </c>
      <c r="M1077" s="1">
        <f t="shared" si="1290"/>
        <v>3.0844773617628372</v>
      </c>
      <c r="N1077" s="1">
        <f t="shared" si="1290"/>
        <v>2.5938670548011933</v>
      </c>
      <c r="O1077" s="1">
        <f t="shared" si="1290"/>
        <v>1.390373196550222</v>
      </c>
      <c r="P1077" s="1">
        <f>P1078</f>
        <v>2.5271774439287213</v>
      </c>
      <c r="Q1077" s="1">
        <f>Q1078</f>
        <v>1.1478793954534041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0.78533787174354019</v>
      </c>
      <c r="G1078" s="1">
        <f>[1]Residential!C$113</f>
        <v>0.94127491540404673</v>
      </c>
      <c r="H1078" s="1">
        <f>[1]Residential!D$113</f>
        <v>0.92681419621858041</v>
      </c>
      <c r="I1078" s="1">
        <f>[1]Residential!E$113</f>
        <v>0.83506963752727481</v>
      </c>
      <c r="J1078" s="1">
        <f>[1]Residential!F$113</f>
        <v>0.86227996776256477</v>
      </c>
      <c r="K1078" s="1">
        <f>[1]Residential!G$113</f>
        <v>2.0083349464553537</v>
      </c>
      <c r="L1078" s="1">
        <f>[1]Residential!H$113</f>
        <v>2.4073238864406776</v>
      </c>
      <c r="M1078" s="1">
        <f>[1]Residential!I$113</f>
        <v>3.0844773617628372</v>
      </c>
      <c r="N1078" s="1">
        <f>[1]Residential!J$113</f>
        <v>2.5938670548011933</v>
      </c>
      <c r="O1078" s="1">
        <f>[1]Residential!K$113</f>
        <v>1.390373196550222</v>
      </c>
      <c r="P1078" s="1">
        <f>[1]Residential!L$113</f>
        <v>2.5271774439287213</v>
      </c>
      <c r="Q1078" s="1">
        <f>[1]Residential!M$113</f>
        <v>1.1478793954534041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2.3743316562412833</v>
      </c>
      <c r="G1081" s="1">
        <f>[1]Residential!C$10-[1]Residential!C$223</f>
        <v>5.9426432116904273</v>
      </c>
      <c r="H1081" s="1">
        <f>[1]Residential!D$10-[1]Residential!D$223</f>
        <v>5.942390745704679</v>
      </c>
      <c r="I1081" s="1">
        <f>[1]Residential!E$10-[1]Residential!E$223</f>
        <v>5.9424269314789804</v>
      </c>
      <c r="J1081" s="1">
        <f>[1]Residential!F$10-[1]Residential!F$223</f>
        <v>13.247730938969266</v>
      </c>
      <c r="K1081" s="1">
        <f>[1]Residential!G$10-[1]Residential!G$223</f>
        <v>20.455531856726875</v>
      </c>
      <c r="L1081" s="1">
        <f>[1]Residential!H$10-[1]Residential!H$223</f>
        <v>20.45543879743397</v>
      </c>
      <c r="M1081" s="1">
        <f>[1]Residential!I$10-[1]Residential!I$223</f>
        <v>20.455093800324867</v>
      </c>
      <c r="N1081" s="1">
        <f>[1]Residential!J$10-[1]Residential!J$223</f>
        <v>20.455753320030063</v>
      </c>
      <c r="O1081" s="1">
        <f>[1]Residential!K$10-[1]Residential!K$223</f>
        <v>20.455887772626291</v>
      </c>
      <c r="P1081" s="1">
        <f>[1]Residential!L$10-[1]Residential!L$223</f>
        <v>19.834755562891058</v>
      </c>
      <c r="Q1081" s="1">
        <f>[1]Residential!M$10-[1]Residential!M$223</f>
        <v>14.431043613392353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26.978291108245923</v>
      </c>
      <c r="G1082" s="1">
        <f>[1]Residential!C$224</f>
        <v>25.929975293139066</v>
      </c>
      <c r="H1082" s="1">
        <f>[1]Residential!D$224</f>
        <v>25.47538968397167</v>
      </c>
      <c r="I1082" s="1">
        <f>[1]Residential!E$224</f>
        <v>25.632653609589543</v>
      </c>
      <c r="J1082" s="1">
        <f>[1]Residential!F$224</f>
        <v>25.800026254831938</v>
      </c>
      <c r="K1082" s="1">
        <f>[1]Residential!G$224</f>
        <v>26.018101389896835</v>
      </c>
      <c r="L1082" s="1">
        <f>[1]Residential!H$224</f>
        <v>25.807709321224173</v>
      </c>
      <c r="M1082" s="1">
        <f>[1]Residential!I$224</f>
        <v>26.330969176643425</v>
      </c>
      <c r="N1082" s="1">
        <f>[1]Residential!J$224</f>
        <v>26.708971098393643</v>
      </c>
      <c r="O1082" s="1">
        <f>[1]Residential!K$224</f>
        <v>26.200717487799892</v>
      </c>
      <c r="P1082" s="1">
        <f>[1]Residential!L$224</f>
        <v>25.763744717362869</v>
      </c>
      <c r="Q1082" s="1">
        <f>[1]Residential!M$224</f>
        <v>25.218050492138488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9.8845874785316923</v>
      </c>
      <c r="G1083" s="1">
        <f t="shared" ref="G1083:K1083" si="1292">SUM(G1084:G1085)</f>
        <v>10.604165415819264</v>
      </c>
      <c r="H1083" s="1">
        <f t="shared" si="1292"/>
        <v>10.961983466034035</v>
      </c>
      <c r="I1083" s="1">
        <f t="shared" si="1292"/>
        <v>12.491467263848119</v>
      </c>
      <c r="J1083" s="1">
        <f t="shared" si="1292"/>
        <v>14.440486287444061</v>
      </c>
      <c r="K1083" s="1">
        <f t="shared" si="1292"/>
        <v>16.537181263124936</v>
      </c>
      <c r="L1083" s="1">
        <f t="shared" ref="L1083:O1083" si="1293">SUM(L1084:L1085)</f>
        <v>16.820627304698199</v>
      </c>
      <c r="M1083" s="1">
        <f t="shared" si="1293"/>
        <v>18.896401327853869</v>
      </c>
      <c r="N1083" s="1">
        <f t="shared" si="1293"/>
        <v>20.234549596090304</v>
      </c>
      <c r="O1083" s="1">
        <f t="shared" si="1293"/>
        <v>21.429321712553417</v>
      </c>
      <c r="P1083" s="1">
        <f>SUM(P1084:P1085)</f>
        <v>19.427104800576103</v>
      </c>
      <c r="Q1083" s="1">
        <f>SUM(Q1084:Q1085)</f>
        <v>19.806542496640173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6.6446961849751709</v>
      </c>
      <c r="G1084" s="1">
        <f>[1]Residential!C$231-G1058</f>
        <v>6.9687085558448141</v>
      </c>
      <c r="H1084" s="1">
        <f>[1]Residential!D$231-H1058</f>
        <v>5.9470825060299743</v>
      </c>
      <c r="I1084" s="1">
        <f>[1]Residential!E$231-I1058</f>
        <v>4.5965616060425676</v>
      </c>
      <c r="J1084" s="1">
        <f>[1]Residential!F$231-J1058</f>
        <v>2.1424152741469502</v>
      </c>
      <c r="K1084" s="1">
        <f>[1]Residential!G$231-K1058</f>
        <v>1.3314812991354625</v>
      </c>
      <c r="L1084" s="1">
        <f>[1]Residential!H$231-L1058</f>
        <v>0.90651504351411138</v>
      </c>
      <c r="M1084" s="1">
        <f>[1]Residential!I$231-M1058</f>
        <v>2.9316521910704441</v>
      </c>
      <c r="N1084" s="1">
        <f>[1]Residential!J$231-N1058</f>
        <v>3.7600010797827519</v>
      </c>
      <c r="O1084" s="1">
        <f>[1]Residential!K$231-O1058</f>
        <v>3.1516125971917015</v>
      </c>
      <c r="P1084" s="1">
        <f>[1]Residential!L$231-P1058</f>
        <v>2.6128806019050916</v>
      </c>
      <c r="Q1084" s="1">
        <f>[1]Residential!M$231-Q1058</f>
        <v>0.8338699177999267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3.2398912935565214</v>
      </c>
      <c r="G1085" s="1">
        <f>[1]Residential!C$233-G1059</f>
        <v>3.6354568599744503</v>
      </c>
      <c r="H1085" s="1">
        <f>[1]Residential!D$233-H1059</f>
        <v>5.0149009600040593</v>
      </c>
      <c r="I1085" s="1">
        <f>[1]Residential!E$233-I1059</f>
        <v>7.8949056578055519</v>
      </c>
      <c r="J1085" s="1">
        <f>[1]Residential!F$233-J1059</f>
        <v>12.298071013297111</v>
      </c>
      <c r="K1085" s="1">
        <f>[1]Residential!G$233-K1059</f>
        <v>15.205699963989474</v>
      </c>
      <c r="L1085" s="1">
        <f>[1]Residential!H$233-L1059</f>
        <v>15.914112261184087</v>
      </c>
      <c r="M1085" s="1">
        <f>[1]Residential!I$233-M1059</f>
        <v>15.964749136783425</v>
      </c>
      <c r="N1085" s="1">
        <f>[1]Residential!J$233-N1059</f>
        <v>16.47454851630755</v>
      </c>
      <c r="O1085" s="1">
        <f>[1]Residential!K$233-O1059</f>
        <v>18.277709115361716</v>
      </c>
      <c r="P1085" s="1">
        <f>[1]Residential!L$233-P1059</f>
        <v>16.814224198671013</v>
      </c>
      <c r="Q1085" s="1">
        <f>[1]Residential!M$233-Q1059</f>
        <v>18.972672578840246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6.9844584936308891</v>
      </c>
      <c r="G1086" s="1">
        <f t="shared" ref="G1086:O1086" si="1294">G1087</f>
        <v>5.9395632586055882</v>
      </c>
      <c r="H1086" s="1">
        <f t="shared" si="1294"/>
        <v>2.7619071646975399</v>
      </c>
      <c r="I1086" s="1">
        <f t="shared" si="1294"/>
        <v>0.83639212843173283</v>
      </c>
      <c r="J1086" s="1">
        <f t="shared" si="1294"/>
        <v>0.23541741114911652</v>
      </c>
      <c r="K1086" s="1">
        <f t="shared" si="1294"/>
        <v>1.1022648264014069E-4</v>
      </c>
      <c r="L1086" s="1">
        <f t="shared" si="1294"/>
        <v>1.0163806377725456E-4</v>
      </c>
      <c r="M1086" s="1">
        <f t="shared" si="1294"/>
        <v>8.195836024981135E-5</v>
      </c>
      <c r="N1086" s="1">
        <f t="shared" si="1294"/>
        <v>9.0187840082923618E-5</v>
      </c>
      <c r="O1086" s="1">
        <f t="shared" si="1294"/>
        <v>1.1129377839998124E-4</v>
      </c>
      <c r="P1086" s="1">
        <f>P1087</f>
        <v>1.1749003384678089E-4</v>
      </c>
      <c r="Q1086" s="1">
        <f>Q1087</f>
        <v>1.1620225930678344E-4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6.9844584936308891</v>
      </c>
      <c r="G1087" s="1">
        <f>[1]Residential!C$234-G1061</f>
        <v>5.9395632586055882</v>
      </c>
      <c r="H1087" s="1">
        <f>[1]Residential!D$234-H1061</f>
        <v>2.7619071646975399</v>
      </c>
      <c r="I1087" s="1">
        <f>[1]Residential!E$234-I1061</f>
        <v>0.83639212843173283</v>
      </c>
      <c r="J1087" s="1">
        <f>[1]Residential!F$234-J1061</f>
        <v>0.23541741114911652</v>
      </c>
      <c r="K1087" s="1">
        <f>[1]Residential!G$234-K1061</f>
        <v>1.1022648264014069E-4</v>
      </c>
      <c r="L1087" s="1">
        <f>[1]Residential!H$234-L1061</f>
        <v>1.0163806377725456E-4</v>
      </c>
      <c r="M1087" s="1">
        <f>[1]Residential!I$234-M1061</f>
        <v>8.195836024981135E-5</v>
      </c>
      <c r="N1087" s="1">
        <f>[1]Residential!J$234-N1061</f>
        <v>9.0187840082923618E-5</v>
      </c>
      <c r="O1087" s="1">
        <f>[1]Residential!K$234-O1061</f>
        <v>1.1129377839998124E-4</v>
      </c>
      <c r="P1087" s="1">
        <f>[1]Residential!L$234-P1061</f>
        <v>1.1749003384678089E-4</v>
      </c>
      <c r="Q1087" s="1">
        <f>[1]Residential!M$234-Q1061</f>
        <v>1.1620225930678344E-4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6.3804503601141391</v>
      </c>
      <c r="G1088" s="1">
        <f t="shared" ref="G1088:K1088" si="1295">SUM(G1089:G1090)</f>
        <v>5.1440739211177799</v>
      </c>
      <c r="H1088" s="1">
        <f t="shared" si="1295"/>
        <v>8.4468480840618696</v>
      </c>
      <c r="I1088" s="1">
        <f t="shared" si="1295"/>
        <v>9.3860625435358731</v>
      </c>
      <c r="J1088" s="1">
        <f t="shared" si="1295"/>
        <v>8.6388143177302883</v>
      </c>
      <c r="K1088" s="1">
        <f t="shared" si="1295"/>
        <v>5.4204861435670164</v>
      </c>
      <c r="L1088" s="1">
        <f t="shared" ref="L1088:O1088" si="1296">SUM(L1089:L1090)</f>
        <v>4.1660181098571769</v>
      </c>
      <c r="M1088" s="1">
        <f t="shared" si="1296"/>
        <v>1.753587817223683</v>
      </c>
      <c r="N1088" s="1">
        <f t="shared" si="1296"/>
        <v>1.5460136350985025</v>
      </c>
      <c r="O1088" s="1">
        <f t="shared" si="1296"/>
        <v>1.4903998434029684</v>
      </c>
      <c r="P1088" s="1">
        <f>SUM(P1089:P1090)</f>
        <v>1.490396499225759</v>
      </c>
      <c r="Q1088" s="1">
        <f>SUM(Q1089:Q1090)</f>
        <v>1.354721456653512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6.3804503601141391</v>
      </c>
      <c r="G1089" s="1">
        <f>[1]Residential!C$235-G1063</f>
        <v>5.1440739211177799</v>
      </c>
      <c r="H1089" s="1">
        <f>[1]Residential!D$235-H1063</f>
        <v>8.4462923835490784</v>
      </c>
      <c r="I1089" s="1">
        <f>[1]Residential!E$235-I1063</f>
        <v>9.3853610416654121</v>
      </c>
      <c r="J1089" s="1">
        <f>[1]Residential!F$235-J1063</f>
        <v>6.4660809853477375</v>
      </c>
      <c r="K1089" s="1">
        <f>[1]Residential!G$235-K1063</f>
        <v>3.0611085287351543</v>
      </c>
      <c r="L1089" s="1">
        <f>[1]Residential!H$235-L1063</f>
        <v>1.8096846672286411</v>
      </c>
      <c r="M1089" s="1">
        <f>[1]Residential!I$235-M1063</f>
        <v>1.1437919451410092</v>
      </c>
      <c r="N1089" s="1">
        <f>[1]Residential!J$235-N1063</f>
        <v>0.93620054776760142</v>
      </c>
      <c r="O1089" s="1">
        <f>[1]Residential!K$235-O1063</f>
        <v>0.88052151519558652</v>
      </c>
      <c r="P1089" s="1">
        <f>[1]Residential!L$235-P1063</f>
        <v>0.88052020298509159</v>
      </c>
      <c r="Q1089" s="1">
        <f>[1]Residential!M$235-Q1063</f>
        <v>0.7448408055283009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5.5570051279123841E-4</v>
      </c>
      <c r="I1090" s="1">
        <f>[1]Residential!E$236-I1064</f>
        <v>7.0150187046111659E-4</v>
      </c>
      <c r="J1090" s="1">
        <f>[1]Residential!F$236-J1064</f>
        <v>2.1727333323825508</v>
      </c>
      <c r="K1090" s="1">
        <f>[1]Residential!G$236-K1064</f>
        <v>2.3593776148318621</v>
      </c>
      <c r="L1090" s="1">
        <f>[1]Residential!H$236-L1064</f>
        <v>2.3563334426285358</v>
      </c>
      <c r="M1090" s="1">
        <f>[1]Residential!I$236-M1064</f>
        <v>0.60979587208267372</v>
      </c>
      <c r="N1090" s="1">
        <f>[1]Residential!J$236-N1064</f>
        <v>0.60981308733090112</v>
      </c>
      <c r="O1090" s="1">
        <f>[1]Residential!K$236-O1064</f>
        <v>0.60987832820738186</v>
      </c>
      <c r="P1090" s="1">
        <f>[1]Residential!L$236-P1064</f>
        <v>0.60987629624066741</v>
      </c>
      <c r="Q1090" s="1">
        <f>[1]Residential!M$236-Q1064</f>
        <v>0.60988065112521106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1.3170438470452897</v>
      </c>
      <c r="G1093" s="1">
        <f t="shared" ref="G1093:K1093" si="1297">SUM(G1094,G1098)</f>
        <v>1.4633761297618275</v>
      </c>
      <c r="H1093" s="1">
        <f t="shared" si="1297"/>
        <v>1.3785686383285753</v>
      </c>
      <c r="I1093" s="1">
        <f t="shared" si="1297"/>
        <v>1.0103508012246061</v>
      </c>
      <c r="J1093" s="1">
        <f t="shared" si="1297"/>
        <v>0.99997026176565784</v>
      </c>
      <c r="K1093" s="1">
        <f t="shared" si="1297"/>
        <v>1.125193714987808</v>
      </c>
      <c r="L1093" s="1">
        <f t="shared" ref="L1093:O1093" si="1298">SUM(L1094,L1098)</f>
        <v>1.3359808416014327</v>
      </c>
      <c r="M1093" s="1">
        <f t="shared" si="1298"/>
        <v>1.336323935977102</v>
      </c>
      <c r="N1093" s="1">
        <f t="shared" si="1298"/>
        <v>1.3097433431559349</v>
      </c>
      <c r="O1093" s="1">
        <f t="shared" si="1298"/>
        <v>1.2331067963079552</v>
      </c>
      <c r="P1093" s="1">
        <f>SUM(P1094,P1098)</f>
        <v>1.3558416530380251</v>
      </c>
      <c r="Q1093" s="1">
        <f>SUM(Q1094,Q1098)</f>
        <v>1.1321318194379795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2.1762266856269086E-2</v>
      </c>
      <c r="G1094" s="1">
        <f>[1]Residential!C$238-G1068</f>
        <v>6.773366211742151E-4</v>
      </c>
      <c r="H1094" s="1">
        <f>[1]Residential!D$238-H1068</f>
        <v>5.1466648137614313E-2</v>
      </c>
      <c r="I1094" s="1">
        <f>[1]Residential!E$238-I1068</f>
        <v>5.15062841276826E-2</v>
      </c>
      <c r="J1094" s="1">
        <f>[1]Residential!F$238-J1068</f>
        <v>5.1507327236689715E-2</v>
      </c>
      <c r="K1094" s="1">
        <f>[1]Residential!G$238-K1068</f>
        <v>5.1520050930606354E-2</v>
      </c>
      <c r="L1094" s="1">
        <f>[1]Residential!H$238-L1068</f>
        <v>5.1519896108700558E-2</v>
      </c>
      <c r="M1094" s="1">
        <f>[1]Residential!I$238-M1068</f>
        <v>5.1693640117078443E-2</v>
      </c>
      <c r="N1094" s="1">
        <f>[1]Residential!J$238-N1068</f>
        <v>5.1693428341398062E-2</v>
      </c>
      <c r="O1094" s="1">
        <f>[1]Residential!K$238-O1068</f>
        <v>5.1694722067639975E-2</v>
      </c>
      <c r="P1094" s="1">
        <f>[1]Residential!L$238-P1068</f>
        <v>5.1693460812564929E-2</v>
      </c>
      <c r="Q1094" s="1">
        <f>[1]Residential!M$238-Q1068</f>
        <v>5.1757571528205037E-2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2.1762266856269086E-2</v>
      </c>
      <c r="G1095" s="1">
        <f t="shared" ref="G1095:K1097" si="1299">IFERROR(G$1094/G$1043,0)*G1044</f>
        <v>6.773366211742151E-4</v>
      </c>
      <c r="H1095" s="1">
        <f t="shared" si="1299"/>
        <v>5.1466648137614313E-2</v>
      </c>
      <c r="I1095" s="1">
        <f t="shared" si="1299"/>
        <v>5.1201892885243773E-2</v>
      </c>
      <c r="J1095" s="1">
        <f t="shared" si="1299"/>
        <v>5.1072548181222664E-2</v>
      </c>
      <c r="K1095" s="1">
        <f t="shared" si="1299"/>
        <v>2.350211220143851E-2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9.3857928455226428E-4</v>
      </c>
      <c r="O1095" s="1">
        <f t="shared" si="1300"/>
        <v>2.5520880681587772E-2</v>
      </c>
      <c r="P1095" s="1">
        <f t="shared" ref="P1095:Q1097" si="1301">IFERROR(P$1094/P$1043,0)*P1044</f>
        <v>3.3991532046006821E-2</v>
      </c>
      <c r="Q1095" s="1">
        <f t="shared" si="1301"/>
        <v>4.9060709088703358E-2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3.0439124243883051E-4</v>
      </c>
      <c r="J1097" s="1">
        <f t="shared" si="1299"/>
        <v>4.347790554670545E-4</v>
      </c>
      <c r="K1097" s="1">
        <f t="shared" si="1299"/>
        <v>2.8017938729167843E-2</v>
      </c>
      <c r="L1097" s="1">
        <f t="shared" ref="L1097:O1097" si="1303">IFERROR(L$1094/L$1043,0)*L1046</f>
        <v>5.1519896108700558E-2</v>
      </c>
      <c r="M1097" s="1">
        <f t="shared" si="1303"/>
        <v>5.169364011707845E-2</v>
      </c>
      <c r="N1097" s="1">
        <f t="shared" si="1303"/>
        <v>5.0754849056845804E-2</v>
      </c>
      <c r="O1097" s="1">
        <f t="shared" si="1303"/>
        <v>2.6173841386052204E-2</v>
      </c>
      <c r="P1097" s="1">
        <f t="shared" si="1301"/>
        <v>1.7701928766558111E-2</v>
      </c>
      <c r="Q1097" s="1">
        <f t="shared" si="1301"/>
        <v>2.6968624395016785E-3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1.2952815801890205</v>
      </c>
      <c r="G1098" s="1">
        <f>[1]Residential!C$239-G1072</f>
        <v>1.4626987931406532</v>
      </c>
      <c r="H1098" s="1">
        <f>[1]Residential!D$239-H1072</f>
        <v>1.3271019901909611</v>
      </c>
      <c r="I1098" s="1">
        <f>[1]Residential!E$239-I1072</f>
        <v>0.95884451709692353</v>
      </c>
      <c r="J1098" s="1">
        <f>[1]Residential!F$239-J1072</f>
        <v>0.94846293452896813</v>
      </c>
      <c r="K1098" s="1">
        <f>[1]Residential!G$239-K1072</f>
        <v>1.0736736640572015</v>
      </c>
      <c r="L1098" s="1">
        <f>[1]Residential!H$239-L1072</f>
        <v>1.2844609454927323</v>
      </c>
      <c r="M1098" s="1">
        <f>[1]Residential!I$239-M1072</f>
        <v>1.2846302958600235</v>
      </c>
      <c r="N1098" s="1">
        <f>[1]Residential!J$239-N1072</f>
        <v>1.2580499148145368</v>
      </c>
      <c r="O1098" s="1">
        <f>[1]Residential!K$239-O1072</f>
        <v>1.1814120742403151</v>
      </c>
      <c r="P1098" s="1">
        <f>[1]Residential!L$239-P1072</f>
        <v>1.3041481922254601</v>
      </c>
      <c r="Q1098" s="1">
        <f>[1]Residential!M$239-Q1072</f>
        <v>1.0803742479097744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0.52047094081214595</v>
      </c>
      <c r="G1099" s="1">
        <f t="shared" ref="G1099:O1099" si="1304">G1100</f>
        <v>0.59724053153520629</v>
      </c>
      <c r="H1099" s="1">
        <f t="shared" si="1304"/>
        <v>0.33169080829209463</v>
      </c>
      <c r="I1099" s="1">
        <f t="shared" si="1304"/>
        <v>0.29970671532237603</v>
      </c>
      <c r="J1099" s="1">
        <f t="shared" si="1304"/>
        <v>0.24891196352366229</v>
      </c>
      <c r="K1099" s="1">
        <f t="shared" si="1304"/>
        <v>0.23619577442836004</v>
      </c>
      <c r="L1099" s="1">
        <f t="shared" si="1304"/>
        <v>0.27506801951664439</v>
      </c>
      <c r="M1099" s="1">
        <f t="shared" si="1304"/>
        <v>0.2698947119615509</v>
      </c>
      <c r="N1099" s="1">
        <f t="shared" si="1304"/>
        <v>0.16614008815656778</v>
      </c>
      <c r="O1099" s="1">
        <f t="shared" si="1304"/>
        <v>0.12460442819888629</v>
      </c>
      <c r="P1099" s="1">
        <f>P1100</f>
        <v>0.12026615076667913</v>
      </c>
      <c r="Q1099" s="1">
        <f>Q1100</f>
        <v>9.9645681121518059E-2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0.52047094081214595</v>
      </c>
      <c r="G1100" s="1">
        <f>[1]Residential!C$240-G1074</f>
        <v>0.59724053153520629</v>
      </c>
      <c r="H1100" s="1">
        <f>[1]Residential!D$240-H1074</f>
        <v>0.33169080829209463</v>
      </c>
      <c r="I1100" s="1">
        <f>[1]Residential!E$240-I1074</f>
        <v>0.29970671532237603</v>
      </c>
      <c r="J1100" s="1">
        <f>[1]Residential!F$240-J1074</f>
        <v>0.24891196352366229</v>
      </c>
      <c r="K1100" s="1">
        <f>[1]Residential!G$240-K1074</f>
        <v>0.23619577442836004</v>
      </c>
      <c r="L1100" s="1">
        <f>[1]Residential!H$240-L1074</f>
        <v>0.27506801951664439</v>
      </c>
      <c r="M1100" s="1">
        <f>[1]Residential!I$240-M1074</f>
        <v>0.2698947119615509</v>
      </c>
      <c r="N1100" s="1">
        <f>[1]Residential!J$240-N1074</f>
        <v>0.16614008815656778</v>
      </c>
      <c r="O1100" s="1">
        <f>[1]Residential!K$240-O1074</f>
        <v>0.12460442819888629</v>
      </c>
      <c r="P1100" s="1">
        <f>[1]Residential!L$240-P1074</f>
        <v>0.12026615076667913</v>
      </c>
      <c r="Q1100" s="1">
        <f>[1]Residential!M$240-Q1074</f>
        <v>9.9645681121518059E-2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0.1697919634519125</v>
      </c>
      <c r="G1101" s="1">
        <f t="shared" ref="G1101" si="1305">G1102</f>
        <v>0.19483625570796903</v>
      </c>
      <c r="H1101" s="1">
        <f t="shared" ref="H1101" si="1306">H1102</f>
        <v>0.12890640192283653</v>
      </c>
      <c r="I1101" s="1">
        <f t="shared" ref="I1101" si="1307">I1102</f>
        <v>0.13419722809903378</v>
      </c>
      <c r="J1101" s="1">
        <f t="shared" ref="J1101" si="1308">J1102</f>
        <v>0.13897658103968791</v>
      </c>
      <c r="K1101" s="1">
        <f t="shared" ref="K1101:O1101" si="1309">K1102</f>
        <v>0.14287258468229291</v>
      </c>
      <c r="L1101" s="1">
        <f t="shared" si="1309"/>
        <v>0.14604741779569741</v>
      </c>
      <c r="M1101" s="1">
        <f t="shared" si="1309"/>
        <v>0.14898394898282774</v>
      </c>
      <c r="N1101" s="1">
        <f t="shared" si="1309"/>
        <v>0.15114984167214818</v>
      </c>
      <c r="O1101" s="1">
        <f t="shared" si="1309"/>
        <v>0.15361228347170641</v>
      </c>
      <c r="P1101" s="1">
        <f>P1102</f>
        <v>0.15361177007096183</v>
      </c>
      <c r="Q1101" s="1">
        <f>Q1102</f>
        <v>0.15361248608889877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0.1697919634519125</v>
      </c>
      <c r="G1102" s="1">
        <f>[1]Residential!C$241-G1076</f>
        <v>0.19483625570796903</v>
      </c>
      <c r="H1102" s="1">
        <f>[1]Residential!D$241-H1076</f>
        <v>0.12890640192283653</v>
      </c>
      <c r="I1102" s="1">
        <f>[1]Residential!E$241-I1076</f>
        <v>0.13419722809903378</v>
      </c>
      <c r="J1102" s="1">
        <f>[1]Residential!F$241-J1076</f>
        <v>0.13897658103968791</v>
      </c>
      <c r="K1102" s="1">
        <f>[1]Residential!G$241-K1076</f>
        <v>0.14287258468229291</v>
      </c>
      <c r="L1102" s="1">
        <f>[1]Residential!H$241-L1076</f>
        <v>0.14604741779569741</v>
      </c>
      <c r="M1102" s="1">
        <f>[1]Residential!I$241-M1076</f>
        <v>0.14898394898282774</v>
      </c>
      <c r="N1102" s="1">
        <f>[1]Residential!J$241-N1076</f>
        <v>0.15114984167214818</v>
      </c>
      <c r="O1102" s="1">
        <f>[1]Residential!K$241-O1076</f>
        <v>0.15361228347170641</v>
      </c>
      <c r="P1102" s="1">
        <f>[1]Residential!L$241-P1076</f>
        <v>0.15361177007096183</v>
      </c>
      <c r="Q1102" s="1">
        <f>[1]Residential!M$241-Q1076</f>
        <v>0.15361248608889877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1.9867197805914287</v>
      </c>
      <c r="H1103" s="1">
        <f t="shared" ref="H1103" si="1311">H1104</f>
        <v>1.4654851206347193</v>
      </c>
      <c r="I1103" s="1">
        <f t="shared" ref="I1103" si="1312">I1104</f>
        <v>1.4744769291277966</v>
      </c>
      <c r="J1103" s="1">
        <f t="shared" ref="J1103" si="1313">J1104</f>
        <v>1.097449432179457</v>
      </c>
      <c r="K1103" s="1">
        <f t="shared" ref="K1103:O1103" si="1314">K1104</f>
        <v>2.5560616826237696</v>
      </c>
      <c r="L1103" s="1">
        <f t="shared" si="1314"/>
        <v>3.0638659896912475</v>
      </c>
      <c r="M1103" s="1">
        <f t="shared" si="1314"/>
        <v>3.9256954762841305</v>
      </c>
      <c r="N1103" s="1">
        <f t="shared" si="1314"/>
        <v>3.3012844063801063</v>
      </c>
      <c r="O1103" s="1">
        <f t="shared" si="1314"/>
        <v>1.7695611300865586</v>
      </c>
      <c r="P1103" s="1">
        <f>P1104</f>
        <v>3.2164063536514877</v>
      </c>
      <c r="Q1103" s="1">
        <f>Q1104</f>
        <v>2.671280349937101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1.9867197805914287</v>
      </c>
      <c r="H1104" s="1">
        <f>[1]Residential!D$242-H1078</f>
        <v>1.4654851206347193</v>
      </c>
      <c r="I1104" s="1">
        <f>[1]Residential!E$242-I1078</f>
        <v>1.4744769291277966</v>
      </c>
      <c r="J1104" s="1">
        <f>[1]Residential!F$242-J1078</f>
        <v>1.097449432179457</v>
      </c>
      <c r="K1104" s="1">
        <f>[1]Residential!G$242-K1078</f>
        <v>2.5560616826237696</v>
      </c>
      <c r="L1104" s="1">
        <f>[1]Residential!H$242-L1078</f>
        <v>3.0638659896912475</v>
      </c>
      <c r="M1104" s="1">
        <f>[1]Residential!I$242-M1078</f>
        <v>3.9256954762841305</v>
      </c>
      <c r="N1104" s="1">
        <f>[1]Residential!J$242-N1078</f>
        <v>3.3012844063801063</v>
      </c>
      <c r="O1104" s="1">
        <f>[1]Residential!K$242-O1078</f>
        <v>1.7695611300865586</v>
      </c>
      <c r="P1104" s="1">
        <f>[1]Residential!L$242-P1078</f>
        <v>3.2164063536514877</v>
      </c>
      <c r="Q1104" s="1">
        <f>[1]Residential!M$242-Q1078</f>
        <v>2.671280349937101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0.94999999999999973</v>
      </c>
      <c r="G1109" s="4">
        <f t="shared" ref="G1109:K1110" si="1322">IFERROR(G1058/G975,"-")</f>
        <v>0.95000000000000018</v>
      </c>
      <c r="H1109" s="4">
        <f t="shared" si="1322"/>
        <v>0.95000000000000029</v>
      </c>
      <c r="I1109" s="4">
        <f t="shared" si="1322"/>
        <v>0.95000000000000084</v>
      </c>
      <c r="J1109" s="4">
        <f t="shared" si="1322"/>
        <v>0.9500000000000004</v>
      </c>
      <c r="K1109" s="4">
        <f t="shared" si="1322"/>
        <v>0.94999999999999951</v>
      </c>
      <c r="L1109" s="4">
        <f t="shared" ref="L1109:O1109" si="1323">IFERROR(L1058/L975,"-")</f>
        <v>0.94999999999999984</v>
      </c>
      <c r="M1109" s="4">
        <f t="shared" si="1323"/>
        <v>0.94999999999999984</v>
      </c>
      <c r="N1109" s="4">
        <f t="shared" si="1323"/>
        <v>0.94999999999999984</v>
      </c>
      <c r="O1109" s="4">
        <f t="shared" si="1323"/>
        <v>0.95000000000000018</v>
      </c>
      <c r="P1109" s="4">
        <f>IFERROR(P1058/P975,"-")</f>
        <v>0.95000000000000007</v>
      </c>
      <c r="Q1109" s="4">
        <f>IFERROR(Q1058/Q975,"-")</f>
        <v>0.94999999999999962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3.2000000329425444</v>
      </c>
      <c r="G1110" s="4">
        <f t="shared" si="1322"/>
        <v>3.2533333621773934</v>
      </c>
      <c r="H1110" s="4">
        <f t="shared" si="1322"/>
        <v>3.3333333333333366</v>
      </c>
      <c r="I1110" s="4">
        <f t="shared" si="1322"/>
        <v>3.4666666666666699</v>
      </c>
      <c r="J1110" s="4">
        <f t="shared" si="1322"/>
        <v>3.5833333333333335</v>
      </c>
      <c r="K1110" s="4">
        <f t="shared" si="1322"/>
        <v>3.6999999999999988</v>
      </c>
      <c r="L1110" s="4">
        <f t="shared" ref="L1110:O1110" si="1324">IFERROR(L1059/L976,"-")</f>
        <v>3.7999999999999985</v>
      </c>
      <c r="M1110" s="4">
        <f t="shared" si="1324"/>
        <v>3.9000000000000017</v>
      </c>
      <c r="N1110" s="4">
        <f t="shared" si="1324"/>
        <v>3.8999999999999995</v>
      </c>
      <c r="O1110" s="4">
        <f t="shared" si="1324"/>
        <v>3.8999999999999995</v>
      </c>
      <c r="P1110" s="4">
        <f>IFERROR(P1059/P976,"-")</f>
        <v>3.8999999999999981</v>
      </c>
      <c r="Q1110" s="4">
        <f>IFERROR(Q1059/Q976,"-")</f>
        <v>3.8999999999999986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0.8958333333333347</v>
      </c>
      <c r="G1111" s="4">
        <f t="shared" ref="G1111:K1111" si="1325">IFERROR(G1061/G985,"-")</f>
        <v>0.89583333333333448</v>
      </c>
      <c r="H1111" s="4">
        <f t="shared" si="1325"/>
        <v>0.89583333333333437</v>
      </c>
      <c r="I1111" s="4">
        <f t="shared" si="1325"/>
        <v>0.89583333333333359</v>
      </c>
      <c r="J1111" s="4">
        <f t="shared" si="1325"/>
        <v>0.89583333333333326</v>
      </c>
      <c r="K1111" s="4">
        <f t="shared" si="1325"/>
        <v>0.89583333333333437</v>
      </c>
      <c r="L1111" s="4">
        <f t="shared" ref="L1111:O1111" si="1326">IFERROR(L1061/L985,"-")</f>
        <v>0.89583333333333337</v>
      </c>
      <c r="M1111" s="4">
        <f t="shared" si="1326"/>
        <v>0.89583333333333448</v>
      </c>
      <c r="N1111" s="4">
        <f t="shared" si="1326"/>
        <v>0.89583333333333404</v>
      </c>
      <c r="O1111" s="4">
        <f t="shared" si="1326"/>
        <v>0.8958333333333347</v>
      </c>
      <c r="P1111" s="4">
        <f>IFERROR(P1061/P985,"-")</f>
        <v>0.89583333333333348</v>
      </c>
      <c r="Q1111" s="4">
        <f>IFERROR(Q1061/Q985,"-")</f>
        <v>0.89583333333333426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327">IFERROR(G1063/G998,"-")</f>
        <v>0.95000000000000018</v>
      </c>
      <c r="H1112" s="4">
        <f t="shared" si="1327"/>
        <v>0.9500000000000004</v>
      </c>
      <c r="I1112" s="4">
        <f t="shared" si="1327"/>
        <v>0.95000000000000018</v>
      </c>
      <c r="J1112" s="4">
        <f t="shared" si="1327"/>
        <v>0.9500000000000004</v>
      </c>
      <c r="K1112" s="4">
        <f t="shared" si="1327"/>
        <v>0.95000000000000018</v>
      </c>
      <c r="L1112" s="4">
        <f t="shared" ref="L1112:O1112" si="1328">IFERROR(L1063/L998,"-")</f>
        <v>0.95000000000000107</v>
      </c>
      <c r="M1112" s="4">
        <f t="shared" si="1328"/>
        <v>0.95000000000000007</v>
      </c>
      <c r="N1112" s="4">
        <f t="shared" si="1328"/>
        <v>0.95</v>
      </c>
      <c r="O1112" s="4">
        <f t="shared" si="1328"/>
        <v>0.95</v>
      </c>
      <c r="P1112" s="4">
        <f>IFERROR(P1063/P998,"-")</f>
        <v>0.95000000000000018</v>
      </c>
      <c r="Q1112" s="4">
        <f>IFERROR(Q1063/Q998,"-")</f>
        <v>0.94999999999999918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</v>
      </c>
      <c r="I1113" s="4">
        <f t="shared" si="1329"/>
        <v>2.0799999999999996</v>
      </c>
      <c r="J1113" s="4">
        <f t="shared" si="1329"/>
        <v>2.1500000000000017</v>
      </c>
      <c r="K1113" s="4">
        <f t="shared" si="1329"/>
        <v>2.2200000000000002</v>
      </c>
      <c r="L1113" s="4">
        <f t="shared" ref="L1113:O1113" si="1330">IFERROR(L1064/L999,"-")</f>
        <v>2.2800000000000011</v>
      </c>
      <c r="M1113" s="4">
        <f t="shared" si="1330"/>
        <v>2.3400000000000007</v>
      </c>
      <c r="N1113" s="4">
        <f t="shared" si="1330"/>
        <v>2.3399999999999963</v>
      </c>
      <c r="O1113" s="4">
        <f t="shared" si="1330"/>
        <v>2.3400000000000047</v>
      </c>
      <c r="P1113" s="4">
        <f>IFERROR(P1064/P999,"-")</f>
        <v>2.34</v>
      </c>
      <c r="Q1113" s="4">
        <f>IFERROR(Q1064/Q999,"-")</f>
        <v>2.3400000000000007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0.71999999999999986</v>
      </c>
      <c r="G1114" s="4">
        <f t="shared" ref="G1114:K1114" si="1331">IFERROR(G1066/G1017,"-")</f>
        <v>0.72000000000000031</v>
      </c>
      <c r="H1114" s="4">
        <f t="shared" si="1331"/>
        <v>0.72</v>
      </c>
      <c r="I1114" s="4">
        <f t="shared" si="1331"/>
        <v>0.72000000000000031</v>
      </c>
      <c r="J1114" s="4">
        <f t="shared" si="1331"/>
        <v>0.71999999999999964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333">IFERROR(G1074/G1022,"-")</f>
        <v>0.7200000000000002</v>
      </c>
      <c r="H1119" s="4">
        <f t="shared" si="1333"/>
        <v>0.72000000000000008</v>
      </c>
      <c r="I1119" s="4">
        <f t="shared" si="1333"/>
        <v>0.71999999999999975</v>
      </c>
      <c r="J1119" s="4">
        <f t="shared" si="1333"/>
        <v>0.72</v>
      </c>
      <c r="K1119" s="4">
        <f t="shared" si="1333"/>
        <v>0.72</v>
      </c>
      <c r="L1119" s="4">
        <f t="shared" ref="L1119:O1119" si="1334">IFERROR(L1074/L1022,"-")</f>
        <v>0.7200000000000002</v>
      </c>
      <c r="M1119" s="4">
        <f t="shared" si="1334"/>
        <v>0.72000000000000008</v>
      </c>
      <c r="N1119" s="4">
        <f t="shared" si="1334"/>
        <v>0.7200000000000002</v>
      </c>
      <c r="O1119" s="4">
        <f t="shared" si="1334"/>
        <v>0.7200000000000002</v>
      </c>
      <c r="P1119" s="4">
        <f>IFERROR(P1074/P1022,"-")</f>
        <v>0.7200000000000002</v>
      </c>
      <c r="Q1119" s="4">
        <f>IFERROR(Q1074/Q1022,"-")</f>
        <v>0.72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0.89999999999999925</v>
      </c>
      <c r="G1120" s="4">
        <f t="shared" ref="G1120:K1120" si="1335">IFERROR(G1076/G1027,"-")</f>
        <v>0.9</v>
      </c>
      <c r="H1120" s="4">
        <f t="shared" si="1335"/>
        <v>0.89999999999999969</v>
      </c>
      <c r="I1120" s="4">
        <f t="shared" si="1335"/>
        <v>0.90000000000000102</v>
      </c>
      <c r="J1120" s="4">
        <f t="shared" si="1335"/>
        <v>0.89999999999999991</v>
      </c>
      <c r="K1120" s="4">
        <f t="shared" si="1335"/>
        <v>0.90000000000000091</v>
      </c>
      <c r="L1120" s="4">
        <f t="shared" ref="L1120:O1120" si="1336">IFERROR(L1076/L1027,"-")</f>
        <v>0.89999999999999991</v>
      </c>
      <c r="M1120" s="4">
        <f t="shared" si="1336"/>
        <v>0.89999999999999991</v>
      </c>
      <c r="N1120" s="4">
        <f t="shared" si="1336"/>
        <v>0.9</v>
      </c>
      <c r="O1120" s="4">
        <f t="shared" si="1336"/>
        <v>0.90000000000000091</v>
      </c>
      <c r="P1120" s="4">
        <f>IFERROR(P1076/P1027,"-")</f>
        <v>0.89999999999999991</v>
      </c>
      <c r="Q1120" s="4">
        <f>IFERROR(Q1076/Q1027,"-")</f>
        <v>0.89999999999999991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339">IFERROR(G1084/G978,"-")</f>
        <v>0.79199999999999948</v>
      </c>
      <c r="H1123" s="4">
        <f t="shared" si="1339"/>
        <v>0.79500000000000004</v>
      </c>
      <c r="I1123" s="4">
        <f t="shared" si="1339"/>
        <v>0.79999999999999982</v>
      </c>
      <c r="J1123" s="4">
        <f t="shared" si="1339"/>
        <v>0.80499999999999894</v>
      </c>
      <c r="K1123" s="4">
        <f t="shared" si="1339"/>
        <v>0.81000000000000028</v>
      </c>
      <c r="L1123" s="4">
        <f t="shared" ref="L1123:O1123" si="1340">IFERROR(L1084/L978,"-")</f>
        <v>0.81500000000000006</v>
      </c>
      <c r="M1123" s="4">
        <f t="shared" si="1340"/>
        <v>0.82000000000000084</v>
      </c>
      <c r="N1123" s="4">
        <f t="shared" si="1340"/>
        <v>0.82000000000000073</v>
      </c>
      <c r="O1123" s="4">
        <f t="shared" si="1340"/>
        <v>0.82000000000000017</v>
      </c>
      <c r="P1123" s="4">
        <f>IFERROR(P1084/P978,"-")</f>
        <v>0.81999999999999973</v>
      </c>
      <c r="Q1123" s="4">
        <f>IFERROR(Q1084/Q978,"-")</f>
        <v>0.82000000000000117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2.8199999999999981</v>
      </c>
      <c r="G1124" s="4">
        <f t="shared" si="1339"/>
        <v>2.8260000000000023</v>
      </c>
      <c r="H1124" s="4">
        <f t="shared" si="1339"/>
        <v>2.8349999999999991</v>
      </c>
      <c r="I1124" s="4">
        <f t="shared" si="1339"/>
        <v>2.8499999999999988</v>
      </c>
      <c r="J1124" s="4">
        <f t="shared" si="1339"/>
        <v>2.9299999999999988</v>
      </c>
      <c r="K1124" s="4">
        <f t="shared" si="1339"/>
        <v>3.0099999999999971</v>
      </c>
      <c r="L1124" s="4">
        <f t="shared" ref="L1124:O1124" si="1341">IFERROR(L1085/L979,"-")</f>
        <v>3.0649999999999977</v>
      </c>
      <c r="M1124" s="4">
        <f t="shared" si="1341"/>
        <v>3.120000000000001</v>
      </c>
      <c r="N1124" s="4">
        <f t="shared" si="1341"/>
        <v>3.1199999999999983</v>
      </c>
      <c r="O1124" s="4">
        <f t="shared" si="1341"/>
        <v>3.120000000000001</v>
      </c>
      <c r="P1124" s="4">
        <f>IFERROR(P1085/P979,"-")</f>
        <v>3.1200000000000032</v>
      </c>
      <c r="Q1124" s="4">
        <f>IFERROR(Q1085/Q979,"-")</f>
        <v>3.1200000000000014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0.70833333333333237</v>
      </c>
      <c r="G1125" s="4">
        <f t="shared" ref="G1125:K1125" si="1342">IFERROR(G1087/G991,"-")</f>
        <v>0.71458333333333268</v>
      </c>
      <c r="H1125" s="4">
        <f t="shared" si="1342"/>
        <v>0.72395833333333337</v>
      </c>
      <c r="I1125" s="4">
        <f t="shared" si="1342"/>
        <v>0.73958333333332871</v>
      </c>
      <c r="J1125" s="4">
        <f t="shared" si="1342"/>
        <v>0.74739583333333093</v>
      </c>
      <c r="K1125" s="4">
        <f t="shared" si="1342"/>
        <v>0.75520833333333315</v>
      </c>
      <c r="L1125" s="4">
        <f t="shared" ref="L1125:O1125" si="1343">IFERROR(L1087/L991,"-")</f>
        <v>0.75520833333333226</v>
      </c>
      <c r="M1125" s="4">
        <f t="shared" si="1343"/>
        <v>0.75520833333333293</v>
      </c>
      <c r="N1125" s="4">
        <f t="shared" si="1343"/>
        <v>0.75520833333333337</v>
      </c>
      <c r="O1125" s="4">
        <f t="shared" si="1343"/>
        <v>0.75520833333333304</v>
      </c>
      <c r="P1125" s="4">
        <f>IFERROR(P1087/P991,"-")</f>
        <v>0.75520833333333315</v>
      </c>
      <c r="Q1125" s="4">
        <f>IFERROR(Q1087/Q991,"-")</f>
        <v>0.75520833333333226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344">IFERROR(G1089/G1007,"-")</f>
        <v>0.754</v>
      </c>
      <c r="H1126" s="4">
        <f t="shared" si="1344"/>
        <v>0.75999999999999934</v>
      </c>
      <c r="I1126" s="4">
        <f t="shared" si="1344"/>
        <v>0.77498458746157595</v>
      </c>
      <c r="J1126" s="4">
        <f t="shared" si="1344"/>
        <v>0.79409121658653992</v>
      </c>
      <c r="K1126" s="4">
        <f t="shared" si="1344"/>
        <v>0.87111105852815085</v>
      </c>
      <c r="L1126" s="4">
        <f t="shared" ref="L1126:O1126" si="1345">IFERROR(L1089/L1007,"-")</f>
        <v>0.8842895097139235</v>
      </c>
      <c r="M1126" s="4">
        <f t="shared" si="1345"/>
        <v>0.91818078666205671</v>
      </c>
      <c r="N1126" s="4">
        <f t="shared" si="1345"/>
        <v>0.97795620978736353</v>
      </c>
      <c r="O1126" s="4">
        <f t="shared" si="1345"/>
        <v>1.0001137215690123</v>
      </c>
      <c r="P1126" s="4">
        <f>IFERROR(P1089/P1007,"-")</f>
        <v>0.98196138545748002</v>
      </c>
      <c r="Q1126" s="4">
        <f>IFERROR(Q1089/Q1007,"-")</f>
        <v>1.0850045610033856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1.7009999999999974</v>
      </c>
      <c r="I1127" s="4">
        <f t="shared" si="1346"/>
        <v>1.7099999999999995</v>
      </c>
      <c r="J1127" s="4">
        <f t="shared" si="1346"/>
        <v>1.7579999999999976</v>
      </c>
      <c r="K1127" s="4">
        <f t="shared" si="1346"/>
        <v>1.8059999999999981</v>
      </c>
      <c r="L1127" s="4">
        <f t="shared" ref="L1127:O1127" si="1347">IFERROR(L1090/L1008,"-")</f>
        <v>1.8389999999999993</v>
      </c>
      <c r="M1127" s="4">
        <f t="shared" si="1347"/>
        <v>1.8719999999999986</v>
      </c>
      <c r="N1127" s="4">
        <f t="shared" si="1347"/>
        <v>1.8719999999999999</v>
      </c>
      <c r="O1127" s="4">
        <f t="shared" si="1347"/>
        <v>1.872000000000001</v>
      </c>
      <c r="P1127" s="4">
        <f>IFERROR(P1090/P1008,"-")</f>
        <v>1.8719999999999999</v>
      </c>
      <c r="Q1127" s="4">
        <f>IFERROR(Q1090/Q1008,"-")</f>
        <v>1.8719999999999992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0.49999999999999989</v>
      </c>
      <c r="G1132" s="4">
        <f t="shared" ref="G1132:K1132" si="1348">IFERROR(G1100/G1024,"-")</f>
        <v>0.50000000000000033</v>
      </c>
      <c r="H1132" s="4">
        <f t="shared" si="1348"/>
        <v>0.50000000000000089</v>
      </c>
      <c r="I1132" s="4">
        <f t="shared" si="1348"/>
        <v>0.49999999999999961</v>
      </c>
      <c r="J1132" s="4">
        <f t="shared" si="1348"/>
        <v>0.49999999999999961</v>
      </c>
      <c r="K1132" s="4">
        <f t="shared" si="1348"/>
        <v>0.50000000000000111</v>
      </c>
      <c r="L1132" s="4">
        <f t="shared" ref="L1132:O1132" si="1349">IFERROR(L1100/L1024,"-")</f>
        <v>0.49999999999999989</v>
      </c>
      <c r="M1132" s="4">
        <f t="shared" si="1349"/>
        <v>0.50000000000000067</v>
      </c>
      <c r="N1132" s="4">
        <f t="shared" si="1349"/>
        <v>0.50000000000000056</v>
      </c>
      <c r="O1132" s="4">
        <f t="shared" si="1349"/>
        <v>0.4999999999999995</v>
      </c>
      <c r="P1132" s="4">
        <f>IFERROR(P1100/P1024,"-")</f>
        <v>0.50000000000000044</v>
      </c>
      <c r="Q1132" s="4">
        <f>IFERROR(Q1100/Q1024,"-")</f>
        <v>0.50000000000000111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0.62500000000000011</v>
      </c>
      <c r="G1133" s="4">
        <f t="shared" ref="G1133:K1133" si="1350">IFERROR(G1102/G1029,"-")</f>
        <v>0.62500000000000033</v>
      </c>
      <c r="H1133" s="4">
        <f t="shared" si="1350"/>
        <v>0.62500000000000033</v>
      </c>
      <c r="I1133" s="4">
        <f t="shared" si="1350"/>
        <v>0.62500000000000067</v>
      </c>
      <c r="J1133" s="4">
        <f t="shared" si="1350"/>
        <v>0.62500000000000089</v>
      </c>
      <c r="K1133" s="4">
        <f t="shared" si="1350"/>
        <v>0.62500000000000033</v>
      </c>
      <c r="L1133" s="4">
        <f t="shared" ref="L1133:O1133" si="1351">IFERROR(L1102/L1029,"-")</f>
        <v>0.62499999999999967</v>
      </c>
      <c r="M1133" s="4">
        <f t="shared" si="1351"/>
        <v>0.62499999999999967</v>
      </c>
      <c r="N1133" s="4">
        <f t="shared" si="1351"/>
        <v>0.62500000000000044</v>
      </c>
      <c r="O1133" s="4">
        <f t="shared" si="1351"/>
        <v>0.62499999999999878</v>
      </c>
      <c r="P1133" s="4">
        <f>IFERROR(P1102/P1029,"-")</f>
        <v>0.62500000000000022</v>
      </c>
      <c r="Q1133" s="4">
        <f>IFERROR(Q1102/Q1029,"-")</f>
        <v>0.62499999999999911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139.49314483887807</v>
      </c>
      <c r="G1136" s="3">
        <f t="shared" si="1354"/>
        <v>136.07057754162068</v>
      </c>
      <c r="H1136" s="3">
        <f t="shared" si="1354"/>
        <v>120.09636361772623</v>
      </c>
      <c r="I1136" s="3">
        <f t="shared" si="1354"/>
        <v>91.055433255017832</v>
      </c>
      <c r="J1136" s="3">
        <f t="shared" si="1354"/>
        <v>63.176024892973601</v>
      </c>
      <c r="K1136" s="3">
        <f t="shared" si="1354"/>
        <v>55.913029680322396</v>
      </c>
      <c r="L1136" s="3">
        <f t="shared" ref="L1136:O1136" si="1355">L1137+L1152+L1157+L1180+L1203</f>
        <v>54.099768041164246</v>
      </c>
      <c r="M1136" s="3">
        <f t="shared" si="1355"/>
        <v>49.564773678657254</v>
      </c>
      <c r="N1136" s="3">
        <f t="shared" si="1355"/>
        <v>45.747162012644822</v>
      </c>
      <c r="O1136" s="3">
        <f t="shared" si="1355"/>
        <v>47.145824253846385</v>
      </c>
      <c r="P1136" s="3">
        <f>P1137+P1152+P1157+P1180+P1203</f>
        <v>46.122606718930641</v>
      </c>
      <c r="Q1136" s="3">
        <f>Q1137+Q1152+Q1157+Q1180+Q1203</f>
        <v>44.423580553565486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0.73726237749970247</v>
      </c>
      <c r="G1137" s="1">
        <f t="shared" ref="G1137:K1137" si="1356">SUM(G1138:G1151)</f>
        <v>1.6293653802816856</v>
      </c>
      <c r="H1137" s="1">
        <f t="shared" si="1356"/>
        <v>4.746328460231247</v>
      </c>
      <c r="I1137" s="1">
        <f t="shared" si="1356"/>
        <v>16.489472398359247</v>
      </c>
      <c r="J1137" s="1">
        <f t="shared" si="1356"/>
        <v>32.36771002334401</v>
      </c>
      <c r="K1137" s="1">
        <f t="shared" si="1356"/>
        <v>42.720228254577314</v>
      </c>
      <c r="L1137" s="1">
        <f t="shared" ref="L1137:O1137" si="1357">SUM(L1138:L1151)</f>
        <v>45.649830507775</v>
      </c>
      <c r="M1137" s="1">
        <f t="shared" si="1357"/>
        <v>47.240247980559644</v>
      </c>
      <c r="N1137" s="1">
        <f t="shared" si="1357"/>
        <v>43.574532888747036</v>
      </c>
      <c r="O1137" s="1">
        <f t="shared" si="1357"/>
        <v>45.062494984326406</v>
      </c>
      <c r="P1137" s="1">
        <f>SUM(P1138:P1151)</f>
        <v>44.230365071140639</v>
      </c>
      <c r="Q1137" s="1">
        <f>SUM(Q1138:Q1151)</f>
        <v>42.603836624024552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0.46789210875010268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0.37692545237006614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0.26222375369579315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0.11309540859995333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7.589073009767181E-3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1.1338770625339631E-2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7.4532352022110577E-4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0.6148130598974062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1.0729350251210059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1.2176767877341983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1.1987796596897413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1.1551072444362205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1.1015760005988724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1.0440288475894988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1.0102911883806454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0.99303415454248301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6.6177281430732912E-2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0.10303911760927789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9.9940459582137278E-2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4.3223378561531334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10.273910325977662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11.594090023394999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11.284215261126981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10.391350064684863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9.9577135476024932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9.4472370470026625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9.0834997373249262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8.9262280267606027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4.5712495734065675E-2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9.425117029449985E-2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3.1148967341444229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2.7326562972182806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2.8262096461090525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5.6760443399406979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5.3967700158061307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8.9717825025971862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9.1004786030790665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9.6916915796082801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13.289059359834084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10.7376560464929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0.14937848310377105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0.97265366572435319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0.93593074758724248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7.2350631912463639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13.325127783468881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15.541628339796146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14.996064497684543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14.630814654524253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13.445858563645102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11.888246637967043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7.4059725763500595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9.8201824804670679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2.541122748665894E-5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3.6984970209246971E-5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4.8824846317265853E-5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4.6385487830486643E-5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3.6614403939143844E-5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4.3596134504955589E-5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2.6414706563016403E-5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1.558842484973585E-4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2.5354737250947332E-4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3.1570398767831362E-4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3.9014157248428967E-4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5.1293547126301121E-4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2.4935338016997423E-4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9.3591002834388336E-3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2.4372507237497308E-2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1.3634145385704587E-2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8.9992320359181602E-3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1.6947376386294816E-4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1.6375311136523226E-4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7.800531071606153E-4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7.5652558816170475E-4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6.2967580416102575E-4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3.1293675309854434E-4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1.7759132708288723E-2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0.16434489766695118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0.55151875460957211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1.8132188793073301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1.7146069109243967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2.3360733759913175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1.0006323299528257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0.62278716152489511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1.8115374549656749E-3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1.5737896209623299E-3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7.3652096747468885E-4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1.3092457367134118E-4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2.0457719891853229E-2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2.5737682570006776E-2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7.9895466895576212E-3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2.1509662781635263E-3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3.1288570422249011E-4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2.6776248044701117E-4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0.30951102848961132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0.8322316021941859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0.79628329661275221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0.74677932011907666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1.5496935726218717E-5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2.4503009784234176E-5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4.6714176691508328E-5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5.4548893062961175E-5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4.2423355777760927E-5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2.8224746949973521E-4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2.7302502268709486E-4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9.7052845558090787E-4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2.8688432560495032E-5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1.7694477493989088E-5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1.5807230962432644E-5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1.6193427374660318E-5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3.3996214326080793E-5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1.6602240778693493E-3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3.3501011958392058E-3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2.768678319292615E-3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1.9304058138745913E-3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1.9316026968226371E-3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1.266379776512748E-3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6.1767623698385263E-5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5.4113556401761946E-5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3.2965927637277811E-5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5.2789046756714482E-2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0.13694385555591107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0.15752554684315814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0.96988461650439906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0.94380756621147321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1.0754917384668117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0.13607468741255813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8.5664327614094982E-2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1.0888959312358523E-4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8.9605544293755486E-5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4.8690881475766371E-5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1.7164464871696663E-4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1.3903841089560566E-3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0.69719304350192157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0.65585766223836939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0.33143371899928187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0.55515400757698696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0.56334809334573244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0.56355181966663259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0.58258312821075908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0.55755985073679371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0.52233134193902941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1.3403287381074635E-2</v>
      </c>
      <c r="J1151" s="1">
        <f>[1]Transport!F$32</f>
        <v>1.4054913569653209</v>
      </c>
      <c r="K1151" s="1">
        <f>[1]Transport!G$32</f>
        <v>5.6869426531830323</v>
      </c>
      <c r="L1151" s="1">
        <f>[1]Transport!H$32</f>
        <v>8.8045433425465287</v>
      </c>
      <c r="M1151" s="1">
        <f>[1]Transport!I$32</f>
        <v>10.388475845588127</v>
      </c>
      <c r="N1151" s="1">
        <f>[1]Transport!J$32</f>
        <v>8.3842189909385088</v>
      </c>
      <c r="O1151" s="1">
        <f>[1]Transport!K$32</f>
        <v>11.573455185688974</v>
      </c>
      <c r="P1151" s="1">
        <f>[1]Transport!L$32</f>
        <v>12.085018478910396</v>
      </c>
      <c r="Q1151" s="1">
        <f>[1]Transport!M$32</f>
        <v>10.85608819037026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9.5633552521243409E-4</v>
      </c>
      <c r="G1152" s="1">
        <f t="shared" ref="G1152:K1152" si="1362">SUM(G1153:G1156)</f>
        <v>2.0090283020014477E-3</v>
      </c>
      <c r="H1152" s="1">
        <f t="shared" si="1362"/>
        <v>1.9453895684620594E-3</v>
      </c>
      <c r="I1152" s="1">
        <f t="shared" si="1362"/>
        <v>2.367733136945687E-6</v>
      </c>
      <c r="J1152" s="1">
        <f t="shared" si="1362"/>
        <v>2.4557984242605283E-6</v>
      </c>
      <c r="K1152" s="1">
        <f t="shared" si="1362"/>
        <v>2.2380285930738179E-6</v>
      </c>
      <c r="L1152" s="1">
        <f t="shared" ref="L1152:O1152" si="1363">SUM(L1153:L1156)</f>
        <v>2.1294492140610981E-6</v>
      </c>
      <c r="M1152" s="1">
        <f t="shared" si="1363"/>
        <v>1.5541469940658057E-6</v>
      </c>
      <c r="N1152" s="1">
        <f t="shared" si="1363"/>
        <v>1.5268016263249825E-6</v>
      </c>
      <c r="O1152" s="1">
        <f t="shared" si="1363"/>
        <v>2.0497078371391942E-6</v>
      </c>
      <c r="P1152" s="1">
        <f>SUM(P1153:P1156)</f>
        <v>1.9771120768514763E-6</v>
      </c>
      <c r="Q1152" s="1">
        <f>SUM(Q1153:Q1156)</f>
        <v>8.2038256737760909E-6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1.2622764607649275E-5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1.7663141974916998E-5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9.3937804753275804E-9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1.3313797583193805E-7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4.6852051481494165E-7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1.2896663137838087E-7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1.0936330637094222E-7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2.0855615819547338E-8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2.040926091193929E-8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7.5760726902397745E-7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8.5931923433986112E-5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1.0005481420388998E-4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1.0535182963512492E-4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6.1938808767795589E-7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7.6585239833623064E-7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5.9432031319646163E-7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6.607477272349644E-7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4.6627963409283472E-7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4.444136098435588E-7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6.3010354765437844E-7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4.1784701294629924E-7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2.2532399647762007E-6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8.7040360177844799E-4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1.887226114848694E-3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1.8092026708266388E-3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1.2195137266547668E-6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8.828105060558085E-7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5.7049326940727781E-7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7.0970811732339439E-7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5.4762483779211403E-7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6.7529868291179656E-7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8.9788630013796491E-7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1.295668250879185E-6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3.05181463845951E-6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9.1246083412144877E-6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1.3171926025378762E-5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5.1943754213763658E-7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6.7399754403655139E-7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6.0469449565513662E-7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6.3002673812435842E-7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4.3087921580991476E-7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3.8623371775007983E-7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5.0130872843491169E-7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2.6359681302599214E-7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2.1411638015164028E-6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77.352391213003372</v>
      </c>
      <c r="G1157" s="1">
        <f t="shared" ref="G1157:K1157" si="1364">SUM(G1162:G1179)</f>
        <v>75.473557330914161</v>
      </c>
      <c r="H1157" s="1">
        <f t="shared" si="1364"/>
        <v>68.194320097371687</v>
      </c>
      <c r="I1157" s="1">
        <f t="shared" si="1364"/>
        <v>45.516871970609422</v>
      </c>
      <c r="J1157" s="1">
        <f t="shared" si="1364"/>
        <v>20.126670574627219</v>
      </c>
      <c r="K1157" s="1">
        <f t="shared" si="1364"/>
        <v>7.9851215867311138</v>
      </c>
      <c r="L1157" s="1">
        <f t="shared" ref="L1157:O1157" si="1365">SUM(L1162:L1179)</f>
        <v>4.9173244696939653</v>
      </c>
      <c r="M1157" s="1">
        <f t="shared" si="1365"/>
        <v>1.3077673695419576</v>
      </c>
      <c r="N1157" s="1">
        <f t="shared" si="1365"/>
        <v>1.2437899114263629</v>
      </c>
      <c r="O1157" s="1">
        <f t="shared" si="1365"/>
        <v>1.232505067969262</v>
      </c>
      <c r="P1157" s="1">
        <f>SUM(P1162:P1179)</f>
        <v>1.1192329507243919</v>
      </c>
      <c r="Q1157" s="1">
        <f>SUM(Q1162:Q1179)</f>
        <v>1.0763823169882831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73.118107649212476</v>
      </c>
      <c r="G1158" s="1">
        <f t="shared" si="1366"/>
        <v>71.342124637962769</v>
      </c>
      <c r="H1158" s="1">
        <f t="shared" si="1366"/>
        <v>64.461363720721181</v>
      </c>
      <c r="I1158" s="1">
        <f t="shared" si="1366"/>
        <v>43.025237771130314</v>
      </c>
      <c r="J1158" s="1">
        <f t="shared" si="1366"/>
        <v>18.816280371684279</v>
      </c>
      <c r="K1158" s="1">
        <f>IF(K1157-K1159&lt;0,0,K1157-K1159)</f>
        <v>5.000904028233939</v>
      </c>
      <c r="L1158" s="1">
        <f t="shared" ref="L1158:O1158" si="1367">IF(L1157-L1159&lt;0,0,L1157-L1159)</f>
        <v>2.8239441673692358</v>
      </c>
      <c r="M1158" s="1">
        <f t="shared" si="1367"/>
        <v>0</v>
      </c>
      <c r="N1158" s="1">
        <f t="shared" si="1367"/>
        <v>9.1400611894749684E-3</v>
      </c>
      <c r="O1158" s="1">
        <f t="shared" si="1367"/>
        <v>4.5480984338825969E-3</v>
      </c>
      <c r="P1158" s="1">
        <f>IF(P1157-P1159&lt;0,0,P1157-P1159)</f>
        <v>0</v>
      </c>
      <c r="Q1158" s="1">
        <f>IF(Q1157-Q1159&lt;0,0,Q1157-Q1159)</f>
        <v>0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4.234283563790898</v>
      </c>
      <c r="G1159" s="1">
        <f t="shared" ref="G1159" si="1369">SUM(G1160:G1161)</f>
        <v>4.1314326929513898</v>
      </c>
      <c r="H1159" s="1">
        <f t="shared" ref="H1159" si="1370">SUM(H1160:H1161)</f>
        <v>3.7329563766505109</v>
      </c>
      <c r="I1159" s="1">
        <f t="shared" ref="I1159" si="1371">SUM(I1160:I1161)</f>
        <v>2.4916341994791109</v>
      </c>
      <c r="J1159" s="1">
        <f t="shared" ref="J1159" si="1372">SUM(J1160:J1161)</f>
        <v>1.3103902029429411</v>
      </c>
      <c r="K1159" s="1">
        <f t="shared" ref="K1159" si="1373">SUM(K1160:K1161)</f>
        <v>2.9842175584971748</v>
      </c>
      <c r="L1159" s="1">
        <f t="shared" ref="L1159:O1159" si="1374">SUM(L1160:L1161)</f>
        <v>2.0933803023247295</v>
      </c>
      <c r="M1159" s="1">
        <f t="shared" si="1374"/>
        <v>1.3115634067823791</v>
      </c>
      <c r="N1159" s="1">
        <f t="shared" si="1374"/>
        <v>1.2346498502368879</v>
      </c>
      <c r="O1159" s="1">
        <f t="shared" si="1374"/>
        <v>1.2279569695353794</v>
      </c>
      <c r="P1159" s="1">
        <f>SUM(P1160:P1161)</f>
        <v>1.1224830516560409</v>
      </c>
      <c r="Q1159" s="1">
        <f>SUM(Q1160:Q1161)</f>
        <v>1.0794978185445172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4.234283563790898</v>
      </c>
      <c r="G1160" s="1">
        <f>[1]Transport!C$25/SUM([1]Transport!C$21,[1]Transport!C$25)*G1157*(G$35+G$600)/(G$35+G$600+G$39)</f>
        <v>4.1314326929513898</v>
      </c>
      <c r="H1160" s="1">
        <f>[1]Transport!D$25/SUM([1]Transport!D$21,[1]Transport!D$25)*H1157*(H$35+H$600)/(H$35+H$600+H$39)</f>
        <v>3.7329563766505109</v>
      </c>
      <c r="I1160" s="1">
        <f>[1]Transport!E$25/SUM([1]Transport!E$21,[1]Transport!E$25)*I1157*(I$35+I$600)/(I$35+I$600+I$39)</f>
        <v>2.4916341994791109</v>
      </c>
      <c r="J1160" s="1">
        <f>[1]Transport!F$25/SUM([1]Transport!F$21,[1]Transport!F$25)*J1157*(J$35+J$600)/(J$35+J$600+J$39)</f>
        <v>1.3103902029429411</v>
      </c>
      <c r="K1160" s="1">
        <f>[1]Transport!G$25/SUM([1]Transport!G$21,[1]Transport!G$25)*K1157*(K$35+K$600)/(K$35+K$600+K$39)</f>
        <v>0.43763453095944344</v>
      </c>
      <c r="L1160" s="1">
        <f>[1]Transport!H$25/SUM([1]Transport!H$21,[1]Transport!H$25)*L1157*(L$35+L$600)/(L$35+L$600+L$39)</f>
        <v>0.26973835377781707</v>
      </c>
      <c r="M1160" s="1">
        <f>[1]Transport!I$25/SUM([1]Transport!I$21,[1]Transport!I$25)*M1157*(M$35+M$600)/(M$35+M$600+M$39)</f>
        <v>1.053261134839389</v>
      </c>
      <c r="N1160" s="1">
        <f>[1]Transport!J$25/SUM([1]Transport!J$21,[1]Transport!J$25)*N1157*(N$35+N$600)/(N$35+N$600+N$39)</f>
        <v>1.0143715467727723</v>
      </c>
      <c r="O1160" s="1">
        <f>[1]Transport!K$25/SUM([1]Transport!K$21,[1]Transport!K$25)*O1157*(O$35+O$600)/(O$35+O$600+O$39)</f>
        <v>0.90084284999793351</v>
      </c>
      <c r="P1160" s="1">
        <f>[1]Transport!L$25/SUM([1]Transport!L$21,[1]Transport!L$25)*P1157*(P$35+P$600)/(P$35+P$600+P$39)</f>
        <v>0.90082089704092716</v>
      </c>
      <c r="Q1160" s="1">
        <f>[1]Transport!M$25/SUM([1]Transport!M$21,[1]Transport!M$25)*Q1157*(Q$35+Q$600)/(Q$35+Q$600+Q$39)</f>
        <v>0.8675399529362916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2.5465830275377312</v>
      </c>
      <c r="L1161" s="1">
        <f>(L$39+L$719)/([1]Transport!H$21+[1]Transport!H$25)*L1157</f>
        <v>1.8236419485469126</v>
      </c>
      <c r="M1161" s="1">
        <f>(M$39+M$719)/([1]Transport!I$21+[1]Transport!I$25)*M1157</f>
        <v>0.25830227194299021</v>
      </c>
      <c r="N1161" s="1">
        <f>(N$39+N$719)/([1]Transport!J$21+[1]Transport!J$25)*N1157</f>
        <v>0.22027830346411553</v>
      </c>
      <c r="O1161" s="1">
        <f>(O$39+O$719)/([1]Transport!K$21+[1]Transport!K$25)*O1157</f>
        <v>0.32711411953744585</v>
      </c>
      <c r="P1161" s="1">
        <f>(P$39+P$719)/([1]Transport!L$21+[1]Transport!L$25)*P1157</f>
        <v>0.22166215461511368</v>
      </c>
      <c r="Q1161" s="1">
        <f>(Q$39+Q$719)/([1]Transport!M$21+[1]Transport!M$25)*Q1157</f>
        <v>0.21195786560822563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1.2540534943219057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1.2428792537580069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0.78109020414510288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0.43896319068929146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4.6250559080578596E-2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5.309560453283519E-2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3.4814678015120074E-2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2.0987268011613776E-2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1.7569057545590873E-3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7.6474951148610895E-5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0.13512367730605687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0.31008563126260685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1.0518415324675765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0.8953870499302512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0.39026710219890803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5.4768675471398014E-2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0.10014309355113271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1.1049970259619577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1.0460434578797493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0.83607820680829215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0.26441951943903996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9.8634201137474817E-5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8.9344528894339331E-2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0.13305636099493415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0.11935116787343315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0.10120943667099577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1.5623975514444841E-2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5.322256904911243E-5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63.987645948975057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54.604947728859599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32.428723826605079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13.785124032357075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0.47665701856455156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1.0072458446890131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1.9628767697684935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1.1438548429313899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0.53399752663549593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6.9919618467606859E-2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3.6213872834668877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5.3071835137927907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7.3793200032238344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5.9881245550211153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1.132215745788304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0.15576337483299388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3.5989483335509003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5.740237938335798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11.279042791458652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9.4984588578487941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3.782734602327837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0.5316041272205887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3.7102432109237169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5.2543673928022354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9.9520200038824829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8.3002436739997965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3.1988074240505138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0.33790958718530451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4.2406200100743043E-5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9.5270009082062821E-5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2.379726236359543E-4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1.8016626264669524E-4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8.7770596256503584E-5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4.6059290273075373E-5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1.1989324234855073E-4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3.0432988797956314E-4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2.1379574957468262E-4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9.7377700285253396E-5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5.1592321101582244E-5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1.3816098055011245E-4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2.6777218060825627E-4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1.8785903142571649E-4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7.6132866688465348E-5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5.6190487310122297E-5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1.5820168633821568E-4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4.4366386476473862E-4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3.1409307683067679E-4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1.4009100758813204E-4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2.9642277511756292E-4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5.7454781003790753E-4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6.603854600363084E-4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5.0041651335051591E-4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3.7527798405543369E-4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1.8743835799310524E-4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1.5573433728245821E-4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6.417096598688402E-5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3.618516277195152E-4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5.8464260094973867E-4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7.0107386290634889E-4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8.7738440168274256E-4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8.0923630115497927E-2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0.16758098642258953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0.13825322685812499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0.28333006947439243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0.10517430753413821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4.6562550310844358E-2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4.8964914914559766E-4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3.1034777673274446E-4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1.4294322207291162E-3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1.3904984915644823E-3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1.1148445932011861E-3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5.6420204598997374E-4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7.7243386613469606E-2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0.24196887752057139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1.7780518574826087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4.0207275242406961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10.64964971873658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6.7783591919517185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4.9159535703603687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1.3069886392229837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0.78988530624210596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2.3185026042567523E-3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1.9304649277864902E-3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9.2207993402976327E-4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0.17413062486416087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0.30514037587240095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0.2417186663330893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0.20262910755538416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5.0752554542865785E-2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9.4173190405125711E-3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7.2551584716894668E-4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4.0421157625434201E-4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0.45211332133580823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1.2282114242724911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1.1154865673404979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1.0740186506065807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61.289901931612221</v>
      </c>
      <c r="G1180" s="1">
        <f t="shared" ref="G1180:K1180" si="1375">SUM(G1185:G1202)</f>
        <v>58.855561830476489</v>
      </c>
      <c r="H1180" s="1">
        <f t="shared" si="1375"/>
        <v>47.042071646892623</v>
      </c>
      <c r="I1180" s="1">
        <f t="shared" si="1375"/>
        <v>29.048601740549742</v>
      </c>
      <c r="J1180" s="1">
        <f t="shared" si="1375"/>
        <v>10.681560074609578</v>
      </c>
      <c r="K1180" s="1">
        <f t="shared" si="1375"/>
        <v>5.2076776009853774</v>
      </c>
      <c r="L1180" s="1">
        <f t="shared" ref="L1180:O1180" si="1376">SUM(L1185:L1202)</f>
        <v>3.5326109342460623</v>
      </c>
      <c r="M1180" s="1">
        <f t="shared" si="1376"/>
        <v>1.0167567744086643</v>
      </c>
      <c r="N1180" s="1">
        <f t="shared" si="1376"/>
        <v>0.92883768566980029</v>
      </c>
      <c r="O1180" s="1">
        <f t="shared" si="1376"/>
        <v>0.85082215184287779</v>
      </c>
      <c r="P1180" s="1">
        <f>SUM(P1185:P1202)</f>
        <v>0.77300671995353143</v>
      </c>
      <c r="Q1180" s="1">
        <f>SUM(Q1185:Q1202)</f>
        <v>0.7433534087269843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59.779389266672148</v>
      </c>
      <c r="G1181" s="1">
        <f t="shared" ref="G1181:K1181" si="1377">IF(G1180-G1182&lt;0,0,G1180-G1182)</f>
        <v>57.321746669939373</v>
      </c>
      <c r="H1181" s="1">
        <f t="shared" si="1377"/>
        <v>44.930684276390956</v>
      </c>
      <c r="I1181" s="1">
        <f t="shared" si="1377"/>
        <v>27.448812753875849</v>
      </c>
      <c r="J1181" s="1">
        <f t="shared" si="1377"/>
        <v>9.8180302019586208</v>
      </c>
      <c r="K1181" s="1">
        <f t="shared" si="1377"/>
        <v>4.2453476982966034</v>
      </c>
      <c r="L1181" s="1">
        <f t="shared" ref="L1181:O1181" si="1378">IF(L1180-L1182&lt;0,0,L1180-L1182)</f>
        <v>1.9441224538319446</v>
      </c>
      <c r="M1181" s="1">
        <f t="shared" si="1378"/>
        <v>0</v>
      </c>
      <c r="N1181" s="1">
        <f t="shared" si="1378"/>
        <v>0</v>
      </c>
      <c r="O1181" s="1">
        <f t="shared" si="1378"/>
        <v>0</v>
      </c>
      <c r="P1181" s="1">
        <f>IF(P1180-P1182&lt;0,0,P1180-P1182)</f>
        <v>0</v>
      </c>
      <c r="Q1181" s="1">
        <f>IF(Q1180-Q1182&lt;0,0,Q1180-Q1182)</f>
        <v>0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1.5105126649400762</v>
      </c>
      <c r="G1182" s="1">
        <f t="shared" ref="G1182" si="1382">SUM(G1183:G1184)</f>
        <v>1.5338151605371202</v>
      </c>
      <c r="H1182" s="1">
        <f t="shared" ref="H1182" si="1383">SUM(H1183:H1184)</f>
        <v>2.1113873705016704</v>
      </c>
      <c r="I1182" s="1">
        <f t="shared" ref="I1182" si="1384">SUM(I1183:I1184)</f>
        <v>1.5997889866738935</v>
      </c>
      <c r="J1182" s="1">
        <f t="shared" ref="J1182" si="1385">SUM(J1183:J1184)</f>
        <v>0.86352987265095738</v>
      </c>
      <c r="K1182" s="1">
        <f t="shared" ref="K1182" si="1386">SUM(K1183:K1184)</f>
        <v>0.96232990268877439</v>
      </c>
      <c r="L1182" s="1">
        <f t="shared" ref="L1182:O1182" si="1387">SUM(L1183:L1184)</f>
        <v>1.5884884804141177</v>
      </c>
      <c r="M1182" s="1">
        <f t="shared" si="1387"/>
        <v>1.0184390176952132</v>
      </c>
      <c r="N1182" s="1">
        <f t="shared" si="1387"/>
        <v>0.93177393874874248</v>
      </c>
      <c r="O1182" s="1">
        <f t="shared" si="1387"/>
        <v>0.85273228048930672</v>
      </c>
      <c r="P1182" s="1">
        <f>SUM(P1183:P1184)</f>
        <v>0.77376876600482669</v>
      </c>
      <c r="Q1182" s="1">
        <f>SUM(Q1183:Q1184)</f>
        <v>0.74386065557765091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1.5105126649400762</v>
      </c>
      <c r="G1183" s="1">
        <f>[1]Transport!C$26/SUM([1]Transport!C$22,[1]Transport!C$26)*G1180*(G$34+G$582)/(G$34+G$582+G$38)</f>
        <v>1.5338151605371202</v>
      </c>
      <c r="H1183" s="1">
        <f>[1]Transport!D$26/SUM([1]Transport!D$22,[1]Transport!D$26)*H1180*(H$34+H$582)/(H$34+H$582+H$38)</f>
        <v>2.1113873705016704</v>
      </c>
      <c r="I1183" s="1">
        <f>[1]Transport!E$26/SUM([1]Transport!E$22,[1]Transport!E$26)*I1180*(I$34+I$582)/(I$34+I$582+I$38)</f>
        <v>1.5997889866738935</v>
      </c>
      <c r="J1183" s="1">
        <f>[1]Transport!F$26/SUM([1]Transport!F$22,[1]Transport!F$26)*J1180*(J$34+J$582)/(J$34+J$582+J$38)</f>
        <v>0.8408807071881641</v>
      </c>
      <c r="K1183" s="1">
        <f>[1]Transport!G$26/SUM([1]Transport!G$22,[1]Transport!G$26)*K1180*(K$34+K$582)/(K$34+K$582+K$38)</f>
        <v>0.65757998751202706</v>
      </c>
      <c r="L1183" s="1">
        <f>[1]Transport!H$26/SUM([1]Transport!H$22,[1]Transport!H$26)*L1180*(L$34+L$582)/(L$34+L$582+L$38)</f>
        <v>1.1548346601231103</v>
      </c>
      <c r="M1183" s="1">
        <f>[1]Transport!I$26/SUM([1]Transport!I$22,[1]Transport!I$26)*M1180*(M$34+M$582)/(M$34+M$582+M$38)</f>
        <v>0.90397036647930873</v>
      </c>
      <c r="N1183" s="1">
        <f>[1]Transport!J$26/SUM([1]Transport!J$22,[1]Transport!J$26)*N1180*(N$34+N$582)/(N$34+N$582+N$38)</f>
        <v>0.73125053726598066</v>
      </c>
      <c r="O1183" s="1">
        <f>[1]Transport!K$26/SUM([1]Transport!K$22,[1]Transport!K$26)*O1180*(O$34+O$582)/(O$34+O$582+O$38)</f>
        <v>0.72142862797986262</v>
      </c>
      <c r="P1183" s="1">
        <f>[1]Transport!L$26/SUM([1]Transport!L$22,[1]Transport!L$26)*P1180*(P$34+P$582)/(P$34+P$582+P$38)</f>
        <v>0.72178554108990745</v>
      </c>
      <c r="Q1183" s="1">
        <f>[1]Transport!M$26/SUM([1]Transport!M$22,[1]Transport!M$26)*Q1180*(Q$34+Q$582)/(Q$34+Q$582+Q$38)</f>
        <v>0.70921655153397023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2.264916546279332E-2</v>
      </c>
      <c r="K1184" s="1">
        <f>(K$38+K$718)/([1]Transport!G$22+[1]Transport!G$26)*K1180</f>
        <v>0.30474991517674738</v>
      </c>
      <c r="L1184" s="1">
        <f>(L$38+L$718)/([1]Transport!H$22+[1]Transport!H$26)*L1180</f>
        <v>0.43365382029100735</v>
      </c>
      <c r="M1184" s="1">
        <f>(M$38+M$718)/([1]Transport!I$22+[1]Transport!I$26)*M1180</f>
        <v>0.11446865121590433</v>
      </c>
      <c r="N1184" s="1">
        <f>(N$38+N$718)/([1]Transport!J$22+[1]Transport!J$26)*N1180</f>
        <v>0.20052340148276179</v>
      </c>
      <c r="O1184" s="1">
        <f>(O$38+O$718)/([1]Transport!K$22+[1]Transport!K$26)*O1180</f>
        <v>0.13130365250944404</v>
      </c>
      <c r="P1184" s="1">
        <f>(P$38+P$718)/([1]Transport!L$22+[1]Transport!L$26)*P1180</f>
        <v>5.1983224914919232E-2</v>
      </c>
      <c r="Q1184" s="1">
        <f>(Q$38+Q$718)/([1]Transport!M$22+[1]Transport!M$26)*Q1180</f>
        <v>3.4644104043680686E-2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3.1026640005908117E-5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8.9052946528531525E-5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1.388492481882709E-4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3.1632763648108174E-4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2.2898404591613662E-4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1.1747606683681505E-4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2.8801342614090263E-3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0.48009398857347935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1.4823805894103497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1.2688394883042733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0.63030719037267802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7.4737511654188363E-2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2.9458305348587663E-2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4.51759474715328E-2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4.3343994580753296E-2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3.2356406378804686E-2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6.1111250668111974E-3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4.2547392964224336E-5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3.5472478279534134E-2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7.0720009938165795E-2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6.7228497158070902E-2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5.5053347860102672E-2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1.2354662969781358E-2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5.3504575045951647E-5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53.07874220723054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48.7009215541486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35.237349499106976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14.533608753226178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5.3303307822579905E-3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1.0474818852834399E-2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1.0331057021519673E-2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5.5174912536204374E-3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1.1309364959034588E-3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8.687533132325133E-5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1.2220989926495149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1.283144825820731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1.2733531527884767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0.82861427587436587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2.0612715918290947E-2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8.0275625891228344E-5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4.9690891432767819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5.3267510070383715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5.2759741176379249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4.0288469040337302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0.13811576785231211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6.3666306417270202E-5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1.9407474079230638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2.2107590628709421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2.1744378853445765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1.6734483872090518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0.10617928499429194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4.6906800876301089E-5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3.286002110363164E-5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6.8365620465640414E-5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2.1714279768623188E-4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1.6656579465301421E-4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8.4448848332349005E-5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3.7059979153270256E-5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8.7801605054916172E-5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2.3518982889399878E-4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1.6402931737452333E-4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7.357213987760221E-5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4.1114915463736271E-5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1.0053072706010422E-4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2.0102659897374385E-4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1.3996987898859536E-4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5.6481958433951307E-5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3.5308848445672485E-5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8.4593698442856131E-5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1.6176689133807858E-4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1.100333812279552E-4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4.4149811996226931E-5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1.6979813315985365E-5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3.4409654888558792E-4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4.2966875172285743E-4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4.7159842176546716E-4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4.3873121197790494E-4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2.1698307991569482E-4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9.8028180517607246E-4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6.2447879317693302E-4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2.161848939917557E-3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6.5607939957005294E-5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4.0833468507105521E-5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3.8438840548086883E-5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4.9341005156323077E-6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3.080952580473414E-4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4.9587259763613845E-4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5.5458056408823432E-2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2.9224862644339867E-2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1.395637931243526E-2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5.5412369065173522E-3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3.5622196351868017E-3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2.2786081550955815E-3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1.136500363467958E-4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9.7717695472878709E-5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6.2047057825078544E-5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9.4299162828954841E-5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0.70878471382126462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1.4600639966763147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1.1318625718794284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5.6133972045290212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3.6942211386655788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2.2285639178868779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0.17575402810725385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0.10750503274738246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1.3962832566324465E-4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1.1281007925880233E-4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6.554991369458682E-5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5.9356921438634804E-3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1.7848313422939664E-2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1.6203174919096668E-2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5.433393005946221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4.1228780101360112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1.4237956834152639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1.297525497647491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0.83681604787304675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0.81689219582740469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0.85050326554091071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0.77275535871029266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0.74318737291491654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0.11263298123756565</v>
      </c>
      <c r="G1203" s="1">
        <f t="shared" ref="G1203:K1203" si="1388">SUM(G1208:G1212)</f>
        <v>0.11008397164632761</v>
      </c>
      <c r="H1203" s="1">
        <f t="shared" si="1388"/>
        <v>0.11169802366221714</v>
      </c>
      <c r="I1203" s="1">
        <f t="shared" si="1388"/>
        <v>4.8477776628207115E-4</v>
      </c>
      <c r="J1203" s="1">
        <f t="shared" si="1388"/>
        <v>8.1764594372553385E-5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0.10419482055930275</v>
      </c>
      <c r="G1204" s="1">
        <f t="shared" ref="G1204:K1204" si="1390">IF(G1203-G1205&lt;0,0,G1203-G1205)</f>
        <v>9.6448063897391662E-2</v>
      </c>
      <c r="H1204" s="1">
        <f t="shared" si="1390"/>
        <v>0.11161780316654692</v>
      </c>
      <c r="I1204" s="1">
        <f t="shared" si="1390"/>
        <v>4.8427606783997882E-4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8.438160678262906E-3</v>
      </c>
      <c r="G1205" s="1">
        <f t="shared" ref="G1205" si="1392">SUM(G1206:G1207)</f>
        <v>1.3635907748935945E-2</v>
      </c>
      <c r="H1205" s="1">
        <f t="shared" ref="H1205" si="1393">SUM(H1206:H1207)</f>
        <v>8.0220495670217478E-5</v>
      </c>
      <c r="I1205" s="1">
        <f t="shared" ref="I1205" si="1394">SUM(I1206:I1207)</f>
        <v>5.0169844209231607E-7</v>
      </c>
      <c r="J1205" s="1">
        <f t="shared" ref="J1205" si="1395">SUM(J1206:J1207)</f>
        <v>1.969850873894163E-2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8.438160678262906E-3</v>
      </c>
      <c r="G1206" s="1">
        <f>IF(SUM([1]Transport!C$24,[1]Transport!C$27)=0,0,[1]Transport!C$27/SUM([1]Transport!C$24,[1]Transport!C$27)*G1203*(G$47+G$614)/(G$47+G$614+G$49))</f>
        <v>1.3635907748935945E-2</v>
      </c>
      <c r="H1206" s="1">
        <f>IF(SUM([1]Transport!D$24,[1]Transport!D$27)=0,0,[1]Transport!D$27/SUM([1]Transport!D$24,[1]Transport!D$27)*H1203*(H$47+H$614)/(H$47+H$614+H$49))</f>
        <v>8.0220495670217478E-5</v>
      </c>
      <c r="I1206" s="1">
        <f>IF(SUM([1]Transport!E$24,[1]Transport!E$27)=0,0,[1]Transport!E$27/SUM([1]Transport!E$24,[1]Transport!E$27)*I1203*(I$47+I$614)/(I$47+I$614+I$49))</f>
        <v>5.0169844209231607E-7</v>
      </c>
      <c r="J1206" s="1">
        <f>IF(SUM([1]Transport!F$24,[1]Transport!F$27)=0,0,[1]Transport!F$27/SUM([1]Transport!F$24,[1]Transport!F$27)*J1203*(J$47+J$614)/(J$47+J$614+J$49))</f>
        <v>2.7422269529473825E-7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1.9698234516246336E-2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3.7197388552768483E-3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2.3271003152435733E-3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2.5810341960441244E-3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1.1067222958066238E-4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2.0590747393907249E-5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5.6080871873795644E-2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5.6036879355954861E-2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5.9975796063779299E-2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4.4079074761309012E-3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4.579708622194009E-3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4.9337546668934158E-3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3.7410553670140875E-4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6.1173846978646132E-5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4.8424463032362253E-2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4.7140283352935165E-2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4.4207438735500301E-2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49.003154959696246</v>
      </c>
      <c r="G1213" s="3">
        <f t="shared" ref="G1213:K1213" si="1398">SUM(G1214:G1263)</f>
        <v>55.671137402917779</v>
      </c>
      <c r="H1213" s="3">
        <f t="shared" si="1398"/>
        <v>60.261238007985014</v>
      </c>
      <c r="I1213" s="3">
        <f t="shared" si="1398"/>
        <v>62.339266198019963</v>
      </c>
      <c r="J1213" s="3">
        <f t="shared" si="1398"/>
        <v>62.620499244798751</v>
      </c>
      <c r="K1213" s="3">
        <f t="shared" si="1398"/>
        <v>62.344564559720958</v>
      </c>
      <c r="L1213" s="3">
        <f t="shared" ref="L1213:O1213" si="1399">SUM(L1214:L1263)</f>
        <v>61.747566368907037</v>
      </c>
      <c r="M1213" s="3">
        <f t="shared" si="1399"/>
        <v>61.150555397496397</v>
      </c>
      <c r="N1213" s="3">
        <f t="shared" si="1399"/>
        <v>60.95544096394849</v>
      </c>
      <c r="O1213" s="3">
        <f t="shared" si="1399"/>
        <v>60.75315031990452</v>
      </c>
      <c r="P1213" s="3">
        <f>SUM(P1214:P1263)</f>
        <v>60.588923351480283</v>
      </c>
      <c r="Q1213" s="3">
        <f>SUM(Q1214:Q1263)</f>
        <v>60.552108817068842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0.4161956427779066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0.36069706634764304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0.27745775611710377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0.13873174813448463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1.3748910876689467E-2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2.0542132955946049E-2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1.3502817327797443E-3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1.1138395895618725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1.9959897306289331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2.3280919876848252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2.4082936110633528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2.4465495448217078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2.4352779776458595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2.4305969890323578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2.4237868424414035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2.4219000647041278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9.6870189880884999E-2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0.15082848180182565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0.14629267155130588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6.3270306637353597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15.64342643748653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18.00973371602354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18.216956467577745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18.041915099701061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17.98434298515626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17.928288877992664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17.880260102678019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17.870461920508994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6.1138301992897277E-2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0.12605648455887994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4.1660271256397996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3.6547986116107114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3.8457334520919693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8.303846028063953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8.032406997973256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14.235499205801887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15.205182029084506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16.962013020773938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24.149805205970608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19.703249846447068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0.19344109097932105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1.2595601610979594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1.2120049764369121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9.3692109327872277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17.758120867943614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21.402587943058709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21.605767354524485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22.176526560780566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21.275687624795388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19.579591860986145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12.446638922758027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17.009226120008211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2.1096483329369686E-4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4.5600676278196797E-4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5.383574088819919E-4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4.4534417117087958E-4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3.534669925225285E-4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2.0763850290183157E-4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2.0737631163704844E-4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1.0057551150899376E-4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6.4265348741760159E-4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1.1202371454205834E-3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1.4029398951192554E-3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1.8172285075772391E-3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4.8194304962392701E-2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9.8580337670710158E-2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9.5087000111783018E-2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0.20267094241680167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8.3109205963790136E-2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4.3704011360713807E-2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5.9640927978786421E-4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4.8782643811955589E-4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2.4249086511764972E-3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2.5176437803294221E-3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2.100721282074257E-3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1.092426286732188E-3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4.2138991985181069E-2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0.15688666898100198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1.2002670847607158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2.966223084543397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8.4761444636605745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6.5586343099990172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6.7619257454388073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2.5018445523754189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1.5982918079441886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4.9206304612923642E-3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4.292973629443194E-3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2.0891075901058385E-3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9.0505382159894371E-2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0.15877379436205558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0.15303630278846364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0.13979125543519802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3.7505673945876512E-2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8.2379920048761563E-3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8.7344578930463731E-4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6.4868728674761318E-4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0.78680935395428542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2.2604704555234449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2.1645106636983718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2.0841662606867963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1.2368192733418576E-5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2.7857941421365181E-4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3.5735489467876499E-4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4.2800062024007658E-4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4.2021708402653488E-4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2.4373241568392785E-4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1.3541784765488864E-3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1.0991815809365054E-3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4.0188108313758903E-3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1.2492122312684998E-4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7.8950344397502712E-5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7.5899183129527126E-5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2.7317998820155317E-6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2.0717187212306457E-4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3.4567598394319557E-4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3.5520685457325056E-2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2.2657706091210442E-2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1.3301254062311658E-2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6.9544647416099102E-3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5.8996468731402447E-3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3.9473126911639851E-3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2.0307113973828492E-4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1.7816120246044422E-4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1.1670680529410757E-4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5.1829767602996968E-5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0.4663369653372878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1.0001472544269048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0.84729878116406365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4.5336446241145225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3.6191067412081139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3.1075344357644381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0.34083594782567611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0.22021381842747395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2.9114525311356969E-4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2.408233298618477E-4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1.4132408452540728E-4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3.1277986101995708E-3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9.6359031080505888E-3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1.0401852769027168E-2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3.7972101356641756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3.0917865868452927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1.2770117776962513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1.6046937177109439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1.3991469010499002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1.4385999606372204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1.5830089712822213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1.515624623041582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1.4577615187237376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1.3841740764966E-5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1.9368865689171838E-5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1.0300934714705E-8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1.5530169610141762E-7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5.76638780459437E-7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1.676148097679913E-7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1.5069240256619154E-7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3.1005229389963099E-8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3.2200280430107899E-8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1.195298870631287E-6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7.6607897101597564E-5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8.9198386405715539E-5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9.3920650226719888E-5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5.521815059014687E-7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7.0818577531622134E-7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5.9534968216352474E-7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6.9149582526278156E-7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5.1501889146299495E-7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5.2446040336987309E-7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8.0425474013213461E-7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5.4151765632934464E-7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2.931042245020949E-6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7.2243940465487543E-4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1.566407248401374E-3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1.5016473940840851E-3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1.0122025791859891E-6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7.5462949017908678E-7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5.3287410472465277E-7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6.9078212002963425E-7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5.6193772939144742E-7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7.4633577085855557E-7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1.0668745597429974E-6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1.5653823172061236E-6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3.7090648608071404E-6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7.6350417697260537E-6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1.1021646259298287E-5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4.346408286995946E-7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5.8656027696163971E-7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5.6568884187524127E-7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6.1436236089227874E-7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4.3980071276264797E-7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4.1884076668710993E-7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5.9198114792748733E-7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3.1430893507877313E-7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2.5581265511381599E-6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0.61924578031851107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0.62769405455165017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0.40764121476412707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0.24142082427195405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5.2470551072359137E-2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6.1460601852786921E-2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4.9766807247206168E-2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2.9514899964507242E-2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2.3774526674741163E-3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6.8463327247089505E-5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0.21965334128956235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0.65517100534244077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2.0270209294907149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1.7331835482047242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0.75797110510326593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0.10173300962667024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0.20155370094775266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2.7510510273904338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2.6007652850736083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2.0943263619609849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0.67390002558698736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1.436246999938205E-4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0.10383609538904016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0.17826943503797743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0.16806022961180558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0.14148152793092997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2.5069323078211896E-2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4.3053290471345845E-5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18.302988207177691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15.974598277103011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9.8036010017406205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4.3917354990399291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0.32776342639272549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0.65140825404966718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1.2234680922284311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0.71293115223933079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0.32111120188707998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4.1881516858573956E-2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2.1897770568193664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3.2079726707281639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4.3521624583647531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3.5442134212728473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0.63579542338102668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8.6229099184660582E-2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1.8541085627243994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2.9621202565848197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5.6306094237135023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4.754243642010465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1.8338352615239621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0.25639737039775867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1.6299212558010405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2.2767001952278521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4.3181120737873497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3.6273516371879282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1.3887873533592767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0.14680528508712007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2.1982368098362501E-5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5.1267807534319269E-5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1.4036512587465907E-4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1.0731705680168238E-4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5.3299314296739309E-5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1.9222251194175019E-5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5.2220589754292858E-5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1.4496917021069363E-4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1.0283655051812351E-4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4.7899408589206194E-5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2.0016268172170264E-5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5.5992373862297805E-5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1.1718746887281823E-4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8.3281949483681421E-5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3.47545699871248E-5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2.2101100241391845E-5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6.4981906326948733E-5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1.993267546471903E-4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1.4231000974069275E-4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6.4685399202923818E-5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1.2976618418000425E-5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1.1047419382675598E-4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1.7934372743285285E-4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3.1541606039454234E-4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2.2424779435690622E-4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1.0555223873044798E-4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3.374639324222752E-3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1.2861912538305618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3.2239542259779861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2.7419371095066514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1.3219004568417374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0.14588055546513751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2.645085749788173E-2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5.3583531324972206E-2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5.1196128347935854E-2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4.0640474238752555E-2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9.0038201246180269E-3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3.5285746833711287E-5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4.771354456505722E-2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0.1115417632030178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0.10657944133032611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8.930658455568273E-2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1.956063725979016E-2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4.413908628586475E-5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17.994675577766522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17.235951181300038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13.2583321390674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6.0096088124593292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3.9964070132627923E-3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8.8447119190068514E-3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8.6883958530285296E-3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4.7246214841206065E-3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1.0207738587612576E-3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5.560090186463617E-5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0.85100150984309608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0.90300071723944819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0.89492580134003641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0.63221374991625312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1.710363320725786E-2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4.1979523999747861E-5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2.6309583874362548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2.8360564843056024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2.8065694000659342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2.1804859394308891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8.1679293362464822E-2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3.0060424686185643E-5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0.90439612763455912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1.0075552867914614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0.99318299046860581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0.77515500331940035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4.148197075424697E-2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2.0037739477494905E-5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1.8468496665364133E-5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3.9574945380877271E-5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1.3652166739765709E-4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1.0549977605430888E-4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5.4199665375514981E-5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1.6754870596147008E-5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4.1065630703280767E-5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1.1885473116582532E-4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8.3629583857467333E-5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3.8224247805962719E-5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1.7279838192529922E-5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4.3739549429702373E-5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9.3491775036532866E-5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6.5871199757406884E-5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2.7263916720759029E-5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1.4103555956095741E-5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3.4936658583791186E-5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7.121476122355679E-5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4.9050052443527561E-5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2.0196967164380804E-5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2.2892422372320434E-3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1.5104983776424146E-3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1.6552703628082476E-3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7.0221529668930302E-5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1.3064829221434158E-5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3.5409392098740694E-2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3.5343178863442973E-2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3.7022958637795395E-2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2.0620096570434089E-3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2.1639124272535373E-3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2.3292919173453627E-3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1.8203535291729742E-4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2.9766474247491873E-5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3.3058753950885728E-2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3.217186583577978E-2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3.009167222613086E-2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0.88951199431361483</v>
      </c>
      <c r="G1265" s="1">
        <f t="shared" si="1403"/>
        <v>0.95694536964701959</v>
      </c>
      <c r="H1265" s="1">
        <f t="shared" si="1403"/>
        <v>1.0580954326471264</v>
      </c>
      <c r="I1265" s="1">
        <f t="shared" si="1403"/>
        <v>1.2266788709806375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1.8116719735064533</v>
      </c>
      <c r="G1266" s="1">
        <f t="shared" si="1403"/>
        <v>1.8116719735064533</v>
      </c>
      <c r="H1266" s="1">
        <f t="shared" si="1403"/>
        <v>1.8116719735064488</v>
      </c>
      <c r="I1266" s="1">
        <f t="shared" si="1403"/>
        <v>1.8116719735064488</v>
      </c>
      <c r="J1266" s="1">
        <f t="shared" si="1403"/>
        <v>1.860308111764573</v>
      </c>
      <c r="K1266" s="1">
        <f t="shared" si="1403"/>
        <v>1.9119129239679773</v>
      </c>
      <c r="L1266" s="1">
        <f t="shared" ref="L1266:O1266" si="1409">IFERROR(L1215/L1139,"-")</f>
        <v>2.0089543491976234</v>
      </c>
      <c r="M1266" s="1">
        <f t="shared" si="1409"/>
        <v>2.1180280503009126</v>
      </c>
      <c r="N1266" s="1">
        <f t="shared" si="1409"/>
        <v>2.2107217080999582</v>
      </c>
      <c r="O1266" s="1">
        <f t="shared" si="1409"/>
        <v>2.3280937060735729</v>
      </c>
      <c r="P1266" s="1">
        <f t="shared" si="1405"/>
        <v>2.3990972803854627</v>
      </c>
      <c r="Q1266" s="1">
        <f t="shared" si="1405"/>
        <v>2.438888988485961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1.4637982671179692</v>
      </c>
      <c r="G1267" s="1">
        <f t="shared" si="1403"/>
        <v>1.4637982671179697</v>
      </c>
      <c r="H1267" s="1">
        <f t="shared" si="1403"/>
        <v>1.4637982671179681</v>
      </c>
      <c r="I1267" s="1">
        <f t="shared" si="1403"/>
        <v>1.4637982671179703</v>
      </c>
      <c r="J1267" s="1">
        <f t="shared" si="1403"/>
        <v>1.5226360695335257</v>
      </c>
      <c r="K1267" s="1">
        <f t="shared" si="1403"/>
        <v>1.5533546556636018</v>
      </c>
      <c r="L1267" s="1">
        <f t="shared" ref="L1267:O1267" si="1410">IFERROR(L1216/L1140,"-")</f>
        <v>1.6143751289762593</v>
      </c>
      <c r="M1267" s="1">
        <f t="shared" si="1410"/>
        <v>1.7362436052478631</v>
      </c>
      <c r="N1267" s="1">
        <f t="shared" si="1410"/>
        <v>1.806071534311843</v>
      </c>
      <c r="O1267" s="1">
        <f t="shared" si="1410"/>
        <v>1.8977282764044536</v>
      </c>
      <c r="P1267" s="1">
        <f t="shared" si="1405"/>
        <v>1.9684329410179211</v>
      </c>
      <c r="Q1267" s="1">
        <f t="shared" si="1405"/>
        <v>2.0020171865354333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1.3374527251491992</v>
      </c>
      <c r="G1268" s="1">
        <f t="shared" si="1403"/>
        <v>1.3374527251491977</v>
      </c>
      <c r="H1268" s="1">
        <f t="shared" si="1403"/>
        <v>1.3374527251491994</v>
      </c>
      <c r="I1268" s="1">
        <f t="shared" si="1403"/>
        <v>1.3374527251491999</v>
      </c>
      <c r="J1268" s="1">
        <f t="shared" si="1403"/>
        <v>1.3607389166569908</v>
      </c>
      <c r="K1268" s="1">
        <f t="shared" si="1403"/>
        <v>1.4629635589053045</v>
      </c>
      <c r="L1268" s="1">
        <f t="shared" ref="L1268:O1268" si="1411">IFERROR(L1217/L1141,"-")</f>
        <v>1.4883730406238986</v>
      </c>
      <c r="M1268" s="1">
        <f t="shared" si="1411"/>
        <v>1.5866968689534036</v>
      </c>
      <c r="N1268" s="1">
        <f t="shared" si="1411"/>
        <v>1.670811249854482</v>
      </c>
      <c r="O1268" s="1">
        <f t="shared" si="1411"/>
        <v>1.7501602152159603</v>
      </c>
      <c r="P1268" s="1">
        <f t="shared" si="1405"/>
        <v>1.817269721810628</v>
      </c>
      <c r="Q1268" s="1">
        <f t="shared" si="1405"/>
        <v>1.8349674976674712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1.2949729235430805</v>
      </c>
      <c r="G1269" s="1">
        <f t="shared" si="1403"/>
        <v>1.29497292354308</v>
      </c>
      <c r="H1269" s="1">
        <f t="shared" si="1403"/>
        <v>1.2949729235430802</v>
      </c>
      <c r="I1269" s="1">
        <f t="shared" si="1403"/>
        <v>1.2949729235430796</v>
      </c>
      <c r="J1269" s="1">
        <f t="shared" si="1403"/>
        <v>1.3326792175287274</v>
      </c>
      <c r="K1269" s="1">
        <f t="shared" si="1403"/>
        <v>1.3771136122368139</v>
      </c>
      <c r="L1269" s="1">
        <f t="shared" ref="L1269:O1269" si="1412">IFERROR(L1218/L1142,"-")</f>
        <v>1.4407624985782441</v>
      </c>
      <c r="M1269" s="1">
        <f t="shared" si="1412"/>
        <v>1.5157410632580852</v>
      </c>
      <c r="N1269" s="1">
        <f t="shared" si="1412"/>
        <v>1.5823227296411231</v>
      </c>
      <c r="O1269" s="1">
        <f t="shared" si="1412"/>
        <v>1.6469705295695618</v>
      </c>
      <c r="P1269" s="1">
        <f t="shared" si="1405"/>
        <v>1.6806217946991369</v>
      </c>
      <c r="Q1269" s="1">
        <f t="shared" si="1405"/>
        <v>1.7320682333388999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0.71170251074677726</v>
      </c>
      <c r="G1270" s="1">
        <f t="shared" si="1413"/>
        <v>0.76006316141757568</v>
      </c>
      <c r="H1270" s="1">
        <f t="shared" si="1413"/>
        <v>0.77198198480028413</v>
      </c>
      <c r="I1270" s="1">
        <f t="shared" si="1413"/>
        <v>0.81083509705141976</v>
      </c>
      <c r="J1270" s="1">
        <f t="shared" si="1413"/>
        <v>0.83826799352958381</v>
      </c>
      <c r="K1270" s="1">
        <f t="shared" si="1413"/>
        <v>0.92673931403987331</v>
      </c>
      <c r="L1270" s="1">
        <f t="shared" ref="L1270:O1270" si="1414">IFERROR(L1219/SUM(L1143,L1176),"-")</f>
        <v>1.0403643245184084</v>
      </c>
      <c r="M1270" s="1">
        <f t="shared" si="1414"/>
        <v>1.1102805628957526</v>
      </c>
      <c r="N1270" s="1">
        <f t="shared" si="1414"/>
        <v>1.2412767145161123</v>
      </c>
      <c r="O1270" s="1">
        <f t="shared" si="1414"/>
        <v>1.3364955211732754</v>
      </c>
      <c r="P1270" s="1">
        <f t="shared" ref="P1270:Q1273" si="1415">IFERROR(P1219/SUM(P1143,P1176),"-")</f>
        <v>1.3797899849141519</v>
      </c>
      <c r="Q1270" s="1">
        <f t="shared" si="1415"/>
        <v>1.4336814744734911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0.59180178602997968</v>
      </c>
      <c r="G1271" s="1">
        <f t="shared" si="1413"/>
        <v>0.58738090971254331</v>
      </c>
      <c r="H1271" s="1">
        <f t="shared" si="1413"/>
        <v>0.64416706892366959</v>
      </c>
      <c r="I1271" s="1">
        <f t="shared" si="1413"/>
        <v>0.65865858057655458</v>
      </c>
      <c r="J1271" s="1">
        <f t="shared" si="1413"/>
        <v>0.69952266796927254</v>
      </c>
      <c r="K1271" s="1">
        <f t="shared" si="1413"/>
        <v>0.78658404239007207</v>
      </c>
      <c r="L1271" s="1">
        <f t="shared" ref="L1271:O1271" si="1416">IFERROR(L1220/SUM(L1144,L1177),"-")</f>
        <v>0.90485290075195968</v>
      </c>
      <c r="M1271" s="1">
        <f t="shared" si="1416"/>
        <v>1.0289506946014044</v>
      </c>
      <c r="N1271" s="1">
        <f t="shared" si="1416"/>
        <v>1.0974993228366514</v>
      </c>
      <c r="O1271" s="1">
        <f t="shared" si="1416"/>
        <v>1.1726201881492175</v>
      </c>
      <c r="P1271" s="1">
        <f t="shared" si="1415"/>
        <v>1.2041826998701968</v>
      </c>
      <c r="Q1271" s="1">
        <f t="shared" si="1415"/>
        <v>1.2454428966856632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0.54553527276124014</v>
      </c>
      <c r="G1272" s="1">
        <f t="shared" si="1413"/>
        <v>0.60404216257907961</v>
      </c>
      <c r="H1272" s="1">
        <f t="shared" si="1413"/>
        <v>0.61793095647356455</v>
      </c>
      <c r="I1272" s="1">
        <f t="shared" si="1413"/>
        <v>0.64874525641022118</v>
      </c>
      <c r="J1272" s="1">
        <f t="shared" si="1413"/>
        <v>0.68011183757413074</v>
      </c>
      <c r="K1272" s="1">
        <f t="shared" si="1413"/>
        <v>0.77224308098650685</v>
      </c>
      <c r="L1272" s="1">
        <f t="shared" ref="L1272:O1272" si="1417">IFERROR(L1221/SUM(L1145,L1178),"-")</f>
        <v>0.93241872864807318</v>
      </c>
      <c r="M1272" s="1">
        <f t="shared" si="1417"/>
        <v>1.0841661545782271</v>
      </c>
      <c r="N1272" s="1">
        <f t="shared" si="1417"/>
        <v>1.1313958786714335</v>
      </c>
      <c r="O1272" s="1">
        <f t="shared" si="1417"/>
        <v>1.191424390740361</v>
      </c>
      <c r="P1272" s="1">
        <f t="shared" si="1415"/>
        <v>1.2250747112466425</v>
      </c>
      <c r="Q1272" s="1">
        <f t="shared" si="1415"/>
        <v>1.2595601438603408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0.51975568473665978</v>
      </c>
      <c r="G1273" s="1">
        <f t="shared" si="1413"/>
        <v>0.52010717722252353</v>
      </c>
      <c r="H1273" s="1">
        <f t="shared" si="1413"/>
        <v>0.5837150515041476</v>
      </c>
      <c r="I1273" s="1">
        <f t="shared" si="1413"/>
        <v>0.61213478263823684</v>
      </c>
      <c r="J1273" s="1">
        <f t="shared" si="1413"/>
        <v>0.63848029197114942</v>
      </c>
      <c r="K1273" s="1">
        <f t="shared" si="1413"/>
        <v>0.71211867428412734</v>
      </c>
      <c r="L1273" s="1">
        <f t="shared" ref="L1273:O1273" si="1418">IFERROR(L1222/SUM(L1146,L1179),"-")</f>
        <v>0.84114453424519431</v>
      </c>
      <c r="M1273" s="1">
        <f t="shared" si="1418"/>
        <v>0.96534573065506113</v>
      </c>
      <c r="N1273" s="1">
        <f t="shared" si="1418"/>
        <v>1.0330674881057029</v>
      </c>
      <c r="O1273" s="1">
        <f t="shared" si="1418"/>
        <v>1.0970798155966399</v>
      </c>
      <c r="P1273" s="1">
        <f t="shared" si="1415"/>
        <v>1.132202523175301</v>
      </c>
      <c r="Q1273" s="1">
        <f t="shared" si="1415"/>
        <v>1.144644432932983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0.72840569582556869</v>
      </c>
      <c r="G1274" s="1">
        <f t="shared" si="1419"/>
        <v>0.77470651203368646</v>
      </c>
      <c r="H1274" s="1">
        <f t="shared" si="1419"/>
        <v>0.78682763871743955</v>
      </c>
      <c r="I1274" s="1">
        <f t="shared" si="1419"/>
        <v>0.82575770203973609</v>
      </c>
      <c r="J1274" s="1">
        <f t="shared" si="1419"/>
        <v>0.85188330064866846</v>
      </c>
      <c r="K1274" s="1">
        <f t="shared" si="1419"/>
        <v>0.93957736643029888</v>
      </c>
      <c r="L1274" s="1">
        <f t="shared" ref="L1274:O1274" si="1420">IFERROR(L1223/SUM(L1147,L1199),"-")</f>
        <v>1.0725917439788573</v>
      </c>
      <c r="M1274" s="1">
        <f t="shared" si="1420"/>
        <v>1.224709646363255</v>
      </c>
      <c r="N1274" s="1">
        <f t="shared" si="1420"/>
        <v>1.2829906246773832</v>
      </c>
      <c r="O1274" s="1">
        <f t="shared" si="1420"/>
        <v>1.3247723087509653</v>
      </c>
      <c r="P1274" s="1">
        <f t="shared" ref="P1274:Q1277" si="1421">IFERROR(P1223/SUM(P1147,P1199),"-")</f>
        <v>1.34893413816412</v>
      </c>
      <c r="Q1274" s="1">
        <f t="shared" si="1421"/>
        <v>1.3991646033724041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0.55365712014998336</v>
      </c>
      <c r="G1275" s="1">
        <f t="shared" si="1419"/>
        <v>0.63885014012582253</v>
      </c>
      <c r="H1275" s="1">
        <f t="shared" si="1419"/>
        <v>0.65238031780561379</v>
      </c>
      <c r="I1275" s="1">
        <f t="shared" si="1419"/>
        <v>0.62187946056255217</v>
      </c>
      <c r="J1275" s="1">
        <f t="shared" si="1419"/>
        <v>0.69555583246000885</v>
      </c>
      <c r="K1275" s="1">
        <f t="shared" si="1419"/>
        <v>0.79528898226806888</v>
      </c>
      <c r="L1275" s="1">
        <f t="shared" ref="L1275:O1275" si="1422">IFERROR(L1224/SUM(L1148,L1200),"-")</f>
        <v>0.93078122199680025</v>
      </c>
      <c r="M1275" s="1">
        <f t="shared" si="1422"/>
        <v>1.0738692510615593</v>
      </c>
      <c r="N1275" s="1">
        <f t="shared" si="1422"/>
        <v>1.1134911506943057</v>
      </c>
      <c r="O1275" s="1">
        <f t="shared" si="1422"/>
        <v>1.1576436470876499</v>
      </c>
      <c r="P1275" s="1">
        <f t="shared" si="1421"/>
        <v>1.1734158828351284</v>
      </c>
      <c r="Q1275" s="1">
        <f t="shared" si="1421"/>
        <v>1.2283247887242337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0.54963125915559541</v>
      </c>
      <c r="G1276" s="1">
        <f t="shared" si="1419"/>
        <v>0.61233328861458136</v>
      </c>
      <c r="H1276" s="1">
        <f t="shared" si="1419"/>
        <v>0.62626320404683289</v>
      </c>
      <c r="I1276" s="1">
        <f t="shared" si="1419"/>
        <v>0.65713245597725334</v>
      </c>
      <c r="J1276" s="1">
        <f t="shared" si="1419"/>
        <v>0.68866026814006986</v>
      </c>
      <c r="K1276" s="1">
        <f t="shared" si="1419"/>
        <v>0.7803114149342143</v>
      </c>
      <c r="L1276" s="1">
        <f t="shared" ref="L1276:O1276" si="1423">IFERROR(L1225/SUM(L1149,L1201),"-")</f>
        <v>0.94052121361474594</v>
      </c>
      <c r="M1276" s="1">
        <f t="shared" si="1423"/>
        <v>1.093022966975667</v>
      </c>
      <c r="N1276" s="1">
        <f t="shared" si="1423"/>
        <v>1.1400038702586595</v>
      </c>
      <c r="O1276" s="1">
        <f t="shared" si="1423"/>
        <v>1.1715262003433404</v>
      </c>
      <c r="P1276" s="1">
        <f t="shared" si="1421"/>
        <v>1.1897467479792498</v>
      </c>
      <c r="Q1276" s="1">
        <f t="shared" si="1421"/>
        <v>1.2370719611559786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0.52694757989313767</v>
      </c>
      <c r="G1277" s="1">
        <f t="shared" si="1419"/>
        <v>0.53473504598253097</v>
      </c>
      <c r="H1277" s="1">
        <f t="shared" si="1419"/>
        <v>0.59123073122621383</v>
      </c>
      <c r="I1277" s="1">
        <f t="shared" si="1419"/>
        <v>0.61938778854690235</v>
      </c>
      <c r="J1277" s="1">
        <f t="shared" si="1419"/>
        <v>0.64698840840240412</v>
      </c>
      <c r="K1277" s="1">
        <f t="shared" si="1419"/>
        <v>0.72754693827459593</v>
      </c>
      <c r="L1277" s="1">
        <f t="shared" ref="L1277:O1277" si="1424">IFERROR(L1226/SUM(L1150,L1202),"-")</f>
        <v>0.86614749781911837</v>
      </c>
      <c r="M1277" s="1">
        <f t="shared" si="1424"/>
        <v>0.99927348505869218</v>
      </c>
      <c r="N1277" s="1">
        <f t="shared" si="1424"/>
        <v>1.0421284343953421</v>
      </c>
      <c r="O1277" s="1">
        <f t="shared" si="1424"/>
        <v>1.1046151705746574</v>
      </c>
      <c r="P1277" s="1">
        <f t="shared" si="1421"/>
        <v>1.1392973727418443</v>
      </c>
      <c r="Q1277" s="1">
        <f t="shared" si="1421"/>
        <v>1.1519083057511152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1.0965696656165194</v>
      </c>
      <c r="H1278" s="1">
        <f t="shared" si="1425"/>
        <v>1.0965696656165191</v>
      </c>
      <c r="I1278" s="1">
        <f t="shared" si="1425"/>
        <v>1.0965696656165242</v>
      </c>
      <c r="J1278" s="1">
        <f t="shared" si="1425"/>
        <v>1.1664718134024896</v>
      </c>
      <c r="K1278" s="1">
        <f t="shared" si="1425"/>
        <v>1.2307652754270544</v>
      </c>
      <c r="L1278" s="1">
        <f t="shared" ref="L1278:O1278" si="1426">IFERROR(L1227/L1153,"-")</f>
        <v>1.2996757996742494</v>
      </c>
      <c r="M1278" s="1">
        <f t="shared" si="1426"/>
        <v>1.3779064255342452</v>
      </c>
      <c r="N1278" s="1">
        <f t="shared" si="1426"/>
        <v>1.4866609386284741</v>
      </c>
      <c r="O1278" s="1">
        <f t="shared" si="1426"/>
        <v>1.5777288834242369</v>
      </c>
      <c r="P1278" s="1" t="str">
        <f t="shared" ref="P1278:Q1281" si="1427">IFERROR(P1227/P1153,"-")</f>
        <v>-</v>
      </c>
      <c r="Q1278" s="1">
        <f t="shared" si="1427"/>
        <v>1.5777288834242391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0.8914951980616217</v>
      </c>
      <c r="G1279" s="1">
        <f t="shared" si="1428"/>
        <v>0.89149519806162048</v>
      </c>
      <c r="H1279" s="1">
        <f t="shared" si="1428"/>
        <v>0.89149519806162136</v>
      </c>
      <c r="I1279" s="1">
        <f t="shared" si="1428"/>
        <v>0.89149519806162225</v>
      </c>
      <c r="J1279" s="1">
        <f t="shared" si="1428"/>
        <v>0.9247026931752298</v>
      </c>
      <c r="K1279" s="1">
        <f t="shared" si="1428"/>
        <v>1.0017320104061844</v>
      </c>
      <c r="L1279" s="1">
        <f t="shared" ref="L1279:O1279" si="1429">IFERROR(L1228/L1154,"-")</f>
        <v>1.0465353065329319</v>
      </c>
      <c r="M1279" s="1">
        <f t="shared" si="1429"/>
        <v>1.1045279566305408</v>
      </c>
      <c r="N1279" s="1">
        <f t="shared" si="1429"/>
        <v>1.1801177816190016</v>
      </c>
      <c r="O1279" s="1">
        <f t="shared" si="1429"/>
        <v>1.276385037230866</v>
      </c>
      <c r="P1279" s="1">
        <f t="shared" si="1427"/>
        <v>1.2959711079685026</v>
      </c>
      <c r="Q1279" s="1">
        <f t="shared" si="1427"/>
        <v>1.3008122928940105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0.83000507256490508</v>
      </c>
      <c r="G1280" s="1">
        <f t="shared" si="1430"/>
        <v>0.83000507256490497</v>
      </c>
      <c r="H1280" s="1">
        <f t="shared" si="1430"/>
        <v>0.83000507256490541</v>
      </c>
      <c r="I1280" s="1">
        <f t="shared" si="1430"/>
        <v>0.83000507256490641</v>
      </c>
      <c r="J1280" s="1">
        <f t="shared" si="1430"/>
        <v>0.85480347707980431</v>
      </c>
      <c r="K1280" s="1">
        <f t="shared" si="1430"/>
        <v>0.93405853022295948</v>
      </c>
      <c r="L1280" s="1">
        <f t="shared" ref="L1280:O1280" si="1431">IFERROR(L1229/L1155,"-")</f>
        <v>0.97333270279458273</v>
      </c>
      <c r="M1280" s="1">
        <f t="shared" si="1431"/>
        <v>1.0261363083110682</v>
      </c>
      <c r="N1280" s="1">
        <f t="shared" si="1431"/>
        <v>1.1051935828461219</v>
      </c>
      <c r="O1280" s="1">
        <f t="shared" si="1431"/>
        <v>1.188206746866576</v>
      </c>
      <c r="P1280" s="1">
        <f t="shared" si="1427"/>
        <v>1.208165991675664</v>
      </c>
      <c r="Q1280" s="1">
        <f t="shared" si="1427"/>
        <v>1.2153637426286794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0.83675282096654113</v>
      </c>
      <c r="H1281" s="1">
        <f t="shared" si="1432"/>
        <v>0.83675282096654169</v>
      </c>
      <c r="I1281" s="1">
        <f t="shared" si="1432"/>
        <v>0.83675282096654235</v>
      </c>
      <c r="J1281" s="1">
        <f t="shared" si="1432"/>
        <v>0.87027064438357971</v>
      </c>
      <c r="K1281" s="1">
        <f t="shared" si="1432"/>
        <v>0.9354952723066613</v>
      </c>
      <c r="L1281" s="1">
        <f t="shared" ref="L1281:O1281" si="1433">IFERROR(L1230/L1156,"-")</f>
        <v>0.97513696437914077</v>
      </c>
      <c r="M1281" s="1">
        <f t="shared" si="1433"/>
        <v>1.0207053313907557</v>
      </c>
      <c r="N1281" s="1">
        <f t="shared" si="1433"/>
        <v>1.084423103003475</v>
      </c>
      <c r="O1281" s="1">
        <f t="shared" si="1433"/>
        <v>1.1808714158551665</v>
      </c>
      <c r="P1281" s="1">
        <f t="shared" si="1427"/>
        <v>1.1923851865681718</v>
      </c>
      <c r="Q1281" s="1">
        <f t="shared" si="1427"/>
        <v>1.1947365023294614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0.49379534694678306</v>
      </c>
      <c r="G1282" s="1">
        <f t="shared" si="1434"/>
        <v>0.50503220860251363</v>
      </c>
      <c r="H1282" s="1">
        <f t="shared" si="1434"/>
        <v>0.52188750108610971</v>
      </c>
      <c r="I1282" s="1">
        <f t="shared" si="1434"/>
        <v>0.54997965522543646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1.134484687654131</v>
      </c>
      <c r="G1283" s="1">
        <f t="shared" si="1434"/>
        <v>1.1575459474197847</v>
      </c>
      <c r="H1283" s="1">
        <f t="shared" si="1434"/>
        <v>1.4294777399806013</v>
      </c>
      <c r="I1283" s="1">
        <f t="shared" si="1434"/>
        <v>1.4063240602909588</v>
      </c>
      <c r="J1283" s="1">
        <f t="shared" si="1434"/>
        <v>1.3532044398538392</v>
      </c>
      <c r="K1283" s="1">
        <f>IFERROR(K1232/K1163,"-")</f>
        <v>0.89523858752191021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1.6255725544831399</v>
      </c>
      <c r="G1284" s="1">
        <f t="shared" si="1434"/>
        <v>2.1128712177817306</v>
      </c>
      <c r="H1284" s="1">
        <f t="shared" si="1434"/>
        <v>1.9271162688693306</v>
      </c>
      <c r="I1284" s="1">
        <f t="shared" si="1434"/>
        <v>1.9356808302507118</v>
      </c>
      <c r="J1284" s="1">
        <f t="shared" si="1434"/>
        <v>1.9421854950944588</v>
      </c>
      <c r="K1284" s="1">
        <f t="shared" si="1434"/>
        <v>1.8575035593073368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2.0126570270653765</v>
      </c>
      <c r="G1285" s="1">
        <f t="shared" si="1434"/>
        <v>2.4896456395396176</v>
      </c>
      <c r="H1285" s="1">
        <f t="shared" si="1434"/>
        <v>2.4862879887850569</v>
      </c>
      <c r="I1285" s="1">
        <f t="shared" si="1434"/>
        <v>2.5049407398812891</v>
      </c>
      <c r="J1285" s="1">
        <f t="shared" si="1434"/>
        <v>2.5486016577620707</v>
      </c>
      <c r="K1285" s="1">
        <f t="shared" si="1434"/>
        <v>1.4561348734769861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1.1621987006259651</v>
      </c>
      <c r="G1286" s="1">
        <f t="shared" si="1434"/>
        <v>1.3398039274857718</v>
      </c>
      <c r="H1286" s="1">
        <f t="shared" si="1434"/>
        <v>1.4081155015594513</v>
      </c>
      <c r="I1286" s="1">
        <f t="shared" si="1434"/>
        <v>1.3979084617459907</v>
      </c>
      <c r="J1286" s="1">
        <f t="shared" si="1434"/>
        <v>1.604541882124338</v>
      </c>
      <c r="K1286" s="1">
        <f t="shared" si="1434"/>
        <v>0.80892920504490051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0.28603940550919527</v>
      </c>
      <c r="G1287" s="1">
        <f t="shared" si="1434"/>
        <v>0.29254854993039719</v>
      </c>
      <c r="H1287" s="1">
        <f t="shared" si="1434"/>
        <v>0.30231226656220062</v>
      </c>
      <c r="I1287" s="1">
        <f t="shared" si="1434"/>
        <v>0.31858512761520652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0.68762949799791506</v>
      </c>
      <c r="G1288" s="1">
        <f t="shared" si="1434"/>
        <v>0.64672220539245739</v>
      </c>
      <c r="H1288" s="1">
        <f t="shared" si="1434"/>
        <v>0.62330356702562129</v>
      </c>
      <c r="I1288" s="1">
        <f t="shared" si="1434"/>
        <v>0.62327065068176091</v>
      </c>
      <c r="J1288" s="1">
        <f t="shared" si="1434"/>
        <v>0.60133462398276027</v>
      </c>
      <c r="K1288" s="1">
        <f t="shared" si="1434"/>
        <v>0.59899521445439941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0.60467905954621126</v>
      </c>
      <c r="G1289" s="1">
        <f t="shared" si="1434"/>
        <v>0.60445859133964241</v>
      </c>
      <c r="H1289" s="1">
        <f t="shared" si="1434"/>
        <v>0.58977825280153262</v>
      </c>
      <c r="I1289" s="1">
        <f t="shared" si="1434"/>
        <v>0.59187369746692753</v>
      </c>
      <c r="J1289" s="1">
        <f t="shared" si="1434"/>
        <v>0.56154970971398632</v>
      </c>
      <c r="K1289" s="1">
        <f t="shared" si="1434"/>
        <v>0.5535903371194516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0.51518065581537376</v>
      </c>
      <c r="G1290" s="1">
        <f t="shared" si="1434"/>
        <v>0.51602743447314203</v>
      </c>
      <c r="H1290" s="1">
        <f t="shared" si="1434"/>
        <v>0.49920986450884181</v>
      </c>
      <c r="I1290" s="1">
        <f t="shared" si="1434"/>
        <v>0.50052789754223392</v>
      </c>
      <c r="J1290" s="1">
        <f t="shared" si="1434"/>
        <v>0.48479088657064334</v>
      </c>
      <c r="K1290" s="1">
        <f t="shared" si="1434"/>
        <v>0.48230884086301834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0.43930307614396225</v>
      </c>
      <c r="G1291" s="1">
        <f t="shared" si="1434"/>
        <v>0.43329672727998042</v>
      </c>
      <c r="H1291" s="1">
        <f t="shared" si="1434"/>
        <v>0.43389302594877899</v>
      </c>
      <c r="I1291" s="1">
        <f t="shared" si="1434"/>
        <v>0.43701748763719694</v>
      </c>
      <c r="J1291" s="1">
        <f t="shared" si="1434"/>
        <v>0.4341578498654084</v>
      </c>
      <c r="K1291" s="1">
        <f t="shared" si="1434"/>
        <v>0.43445137591380106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0.51837627625535176</v>
      </c>
      <c r="H1292" s="1">
        <f t="shared" si="1434"/>
        <v>0.53813165368923888</v>
      </c>
      <c r="I1292" s="1">
        <f t="shared" si="1434"/>
        <v>0.58983728350781561</v>
      </c>
      <c r="J1292" s="1">
        <f t="shared" si="1434"/>
        <v>0.59565567507014539</v>
      </c>
      <c r="K1292" s="1">
        <f t="shared" si="1434"/>
        <v>0.60725706067867757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0.41733711223534992</v>
      </c>
      <c r="H1293" s="1">
        <f t="shared" si="1434"/>
        <v>0.43555907515186237</v>
      </c>
      <c r="I1293" s="1">
        <f t="shared" si="1434"/>
        <v>0.47635534969351695</v>
      </c>
      <c r="J1293" s="1">
        <f t="shared" si="1434"/>
        <v>0.48100371837467654</v>
      </c>
      <c r="K1293" s="1">
        <f t="shared" si="1434"/>
        <v>0.49189299448325485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0.38796990995538677</v>
      </c>
      <c r="H1294" s="1">
        <f t="shared" si="1434"/>
        <v>0.40526908277108514</v>
      </c>
      <c r="I1294" s="1">
        <f t="shared" si="1434"/>
        <v>0.43763869945945</v>
      </c>
      <c r="J1294" s="1">
        <f t="shared" si="1434"/>
        <v>0.44332151002605857</v>
      </c>
      <c r="K1294" s="1">
        <f t="shared" si="1434"/>
        <v>0.45649890118206143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0.39332458747711369</v>
      </c>
      <c r="H1295" s="1">
        <f t="shared" si="1434"/>
        <v>0.41075356294259363</v>
      </c>
      <c r="I1295" s="1">
        <f t="shared" si="1434"/>
        <v>0.4492742602620729</v>
      </c>
      <c r="J1295" s="1">
        <f t="shared" si="1434"/>
        <v>0.45308228750743873</v>
      </c>
      <c r="K1295" s="1">
        <f t="shared" si="1434"/>
        <v>0.46173841074153077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0.41824117647058812</v>
      </c>
      <c r="G1297" s="1">
        <f t="shared" si="1450"/>
        <v>1.2405450704695249</v>
      </c>
      <c r="H1297" s="1">
        <f t="shared" si="1450"/>
        <v>1.2916434894171984</v>
      </c>
      <c r="I1297" s="1">
        <f t="shared" si="1450"/>
        <v>0.99711825341383375</v>
      </c>
      <c r="J1297" s="1">
        <f t="shared" si="1450"/>
        <v>0.97931623777420285</v>
      </c>
      <c r="K1297" s="1">
        <f t="shared" si="1450"/>
        <v>0.89849993766874781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1.1716951426326225</v>
      </c>
      <c r="G1298" s="1">
        <f t="shared" si="1450"/>
        <v>2.6790405304850169</v>
      </c>
      <c r="H1298" s="1">
        <f t="shared" si="1450"/>
        <v>2.174849191232588</v>
      </c>
      <c r="I1298" s="1">
        <f t="shared" si="1450"/>
        <v>2.1609802774747209</v>
      </c>
      <c r="J1298" s="1">
        <f t="shared" si="1450"/>
        <v>2.0972320751412421</v>
      </c>
      <c r="K1298" s="1">
        <f t="shared" si="1450"/>
        <v>1.9519054385986132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0.89790832109593433</v>
      </c>
      <c r="G1299" s="1">
        <f t="shared" si="1450"/>
        <v>1.1861075267704648</v>
      </c>
      <c r="H1299" s="1">
        <f t="shared" si="1450"/>
        <v>1.1811585167249274</v>
      </c>
      <c r="I1299" s="1">
        <f t="shared" si="1450"/>
        <v>1.2560255846389174</v>
      </c>
      <c r="J1299" s="1">
        <f t="shared" si="1450"/>
        <v>1.4733490194001619</v>
      </c>
      <c r="K1299" s="1">
        <f t="shared" si="1450"/>
        <v>0.82932805926278608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1.3450863001186353</v>
      </c>
      <c r="G1300" s="1">
        <f t="shared" si="1450"/>
        <v>1.5772305928766781</v>
      </c>
      <c r="H1300" s="1">
        <f t="shared" si="1450"/>
        <v>1.5853313079382299</v>
      </c>
      <c r="I1300" s="1">
        <f t="shared" si="1450"/>
        <v>1.6221826287952867</v>
      </c>
      <c r="J1300" s="1">
        <f t="shared" si="1450"/>
        <v>1.5832594792455377</v>
      </c>
      <c r="K1300" s="1">
        <f t="shared" si="1450"/>
        <v>0.82495910392628147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0.33901850024085978</v>
      </c>
      <c r="G1301" s="1">
        <f t="shared" si="1450"/>
        <v>0.35391427166601097</v>
      </c>
      <c r="H1301" s="1">
        <f t="shared" si="1450"/>
        <v>0.37625792880373726</v>
      </c>
      <c r="I1301" s="1">
        <f t="shared" si="1450"/>
        <v>0.41349735736661503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0.74974840709038837</v>
      </c>
      <c r="G1302" s="1">
        <f t="shared" si="1450"/>
        <v>0.84437850842771811</v>
      </c>
      <c r="H1302" s="1">
        <f t="shared" si="1450"/>
        <v>0.84099776382324998</v>
      </c>
      <c r="I1302" s="1">
        <f t="shared" si="1450"/>
        <v>0.85629886246225217</v>
      </c>
      <c r="J1302" s="1">
        <f t="shared" si="1450"/>
        <v>0.90259166846128103</v>
      </c>
      <c r="K1302" s="1">
        <f t="shared" si="1450"/>
        <v>0.64000794031797992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0.69634417093996759</v>
      </c>
      <c r="G1303" s="1">
        <f t="shared" si="1450"/>
        <v>0.70374029421181417</v>
      </c>
      <c r="H1303" s="1">
        <f t="shared" si="1450"/>
        <v>0.70281037069745034</v>
      </c>
      <c r="I1303" s="1">
        <f t="shared" si="1450"/>
        <v>0.76297713945265055</v>
      </c>
      <c r="J1303" s="1">
        <f t="shared" si="1450"/>
        <v>0.82976126363245228</v>
      </c>
      <c r="K1303" s="1">
        <f t="shared" si="1450"/>
        <v>0.52294234437523002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0.52946492034580683</v>
      </c>
      <c r="G1304" s="1">
        <f t="shared" si="1450"/>
        <v>0.53241769336660361</v>
      </c>
      <c r="H1304" s="1">
        <f t="shared" si="1450"/>
        <v>0.53195283704735963</v>
      </c>
      <c r="I1304" s="1">
        <f t="shared" si="1450"/>
        <v>0.5412183662893123</v>
      </c>
      <c r="J1304" s="1">
        <f t="shared" si="1450"/>
        <v>0.59138282784486207</v>
      </c>
      <c r="K1304" s="1">
        <f t="shared" si="1450"/>
        <v>0.4721559389540998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0.46600403738393747</v>
      </c>
      <c r="G1305" s="1">
        <f t="shared" si="1450"/>
        <v>0.45575083405200528</v>
      </c>
      <c r="H1305" s="1">
        <f t="shared" si="1450"/>
        <v>0.45675390277300065</v>
      </c>
      <c r="I1305" s="1">
        <f t="shared" si="1450"/>
        <v>0.4632081928814013</v>
      </c>
      <c r="J1305" s="1">
        <f t="shared" si="1450"/>
        <v>0.39067856556462016</v>
      </c>
      <c r="K1305" s="1">
        <f t="shared" si="1450"/>
        <v>0.42718196728736307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0.56203544748554723</v>
      </c>
      <c r="H1306" s="1">
        <f t="shared" si="1450"/>
        <v>0.57887202824067219</v>
      </c>
      <c r="I1306" s="1">
        <f t="shared" si="1450"/>
        <v>0.62871837727230939</v>
      </c>
      <c r="J1306" s="1">
        <f t="shared" si="1450"/>
        <v>0.6333819994320169</v>
      </c>
      <c r="K1306" s="1">
        <f t="shared" si="1450"/>
        <v>0.64180467165415733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0.45210145766281473</v>
      </c>
      <c r="H1307" s="1">
        <f t="shared" si="1450"/>
        <v>0.46770933945451182</v>
      </c>
      <c r="I1307" s="1">
        <f t="shared" si="1450"/>
        <v>0.50535659524372434</v>
      </c>
      <c r="J1307" s="1">
        <f t="shared" si="1450"/>
        <v>0.50984534469846232</v>
      </c>
      <c r="K1307" s="1">
        <f t="shared" si="1450"/>
        <v>0.51954785968648232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0.42028149632876899</v>
      </c>
      <c r="H1308" s="1">
        <f t="shared" si="1450"/>
        <v>0.43508637317973287</v>
      </c>
      <c r="I1308" s="1">
        <f t="shared" si="1450"/>
        <v>0.46507166471410011</v>
      </c>
      <c r="J1308" s="1">
        <f t="shared" si="1450"/>
        <v>0.47060982143718239</v>
      </c>
      <c r="K1308" s="1">
        <f t="shared" si="1450"/>
        <v>0.4827013346684999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0.39943403925494764</v>
      </c>
      <c r="H1309" s="1">
        <f t="shared" si="1450"/>
        <v>0.41299362986701948</v>
      </c>
      <c r="I1309" s="1">
        <f t="shared" si="1450"/>
        <v>0.44023075818848617</v>
      </c>
      <c r="J1309" s="1">
        <f t="shared" si="1450"/>
        <v>0.44577429045746575</v>
      </c>
      <c r="K1309" s="1">
        <f t="shared" si="1450"/>
        <v>0.45746439794821436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0.61543090154958269</v>
      </c>
      <c r="G1311" s="1">
        <f t="shared" si="1466"/>
        <v>4.9026992080816578</v>
      </c>
      <c r="H1311" s="1">
        <f t="shared" si="1466"/>
        <v>3.3380960567271605</v>
      </c>
      <c r="I1311" s="1">
        <f t="shared" si="1466"/>
        <v>1.2662097126389374E-3</v>
      </c>
      <c r="J1311" s="1">
        <f t="shared" si="1466"/>
        <v>4.4704501712908794E-4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0.6313987446276863</v>
      </c>
      <c r="G1312" s="1">
        <f t="shared" si="1466"/>
        <v>4.9864476722272427E-2</v>
      </c>
      <c r="H1312" s="1">
        <f t="shared" si="1466"/>
        <v>2.5357079362325452E-2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0.46779785379101585</v>
      </c>
      <c r="G1313" s="1">
        <f t="shared" si="1466"/>
        <v>0.12123904236645433</v>
      </c>
      <c r="H1313" s="1">
        <f t="shared" si="1466"/>
        <v>0.14375527814614381</v>
      </c>
      <c r="I1313" s="1">
        <f t="shared" si="1466"/>
        <v>3.3503071233404389E-5</v>
      </c>
      <c r="J1313" s="1">
        <f t="shared" si="1466"/>
        <v>7.219829006415326E-6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0.68268705279793063</v>
      </c>
      <c r="G1314" s="1">
        <f t="shared" si="1466"/>
        <v>0.29224841141397018</v>
      </c>
      <c r="H1314" s="1">
        <f t="shared" si="1466"/>
        <v>0.26940201123996826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0.74804478488090931</v>
      </c>
      <c r="G1315" s="3">
        <f t="shared" ref="G1315:K1315" si="1474">G1316+G1322+G1327+G1341</f>
        <v>1.2830956881566244</v>
      </c>
      <c r="H1315" s="3">
        <f t="shared" si="1474"/>
        <v>0.75601296511182325</v>
      </c>
      <c r="I1315" s="3">
        <f t="shared" si="1474"/>
        <v>1.2171278301362214</v>
      </c>
      <c r="J1315" s="3">
        <f t="shared" si="1474"/>
        <v>1.1834299335499232</v>
      </c>
      <c r="K1315" s="3">
        <f t="shared" si="1474"/>
        <v>1.1956945882694874</v>
      </c>
      <c r="L1315" s="3">
        <f t="shared" ref="L1315:O1315" si="1475">L1316+L1322+L1327+L1341</f>
        <v>1.1787538565880145</v>
      </c>
      <c r="M1315" s="3">
        <f t="shared" si="1475"/>
        <v>1.1544978822137011</v>
      </c>
      <c r="N1315" s="3">
        <f t="shared" si="1475"/>
        <v>1.1655516576147471</v>
      </c>
      <c r="O1315" s="3">
        <f t="shared" si="1475"/>
        <v>1.1926361041874201</v>
      </c>
      <c r="P1315" s="3">
        <f>P1316+P1322+P1327+P1341</f>
        <v>1.2290902100449332</v>
      </c>
      <c r="Q1315" s="3">
        <f>Q1316+Q1322+Q1327+Q1341</f>
        <v>1.2711057785477728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9.0651602534437738E-3</v>
      </c>
      <c r="G1316" s="1">
        <f t="shared" ref="G1316:K1316" si="1476">SUM(G1317:G1321)</f>
        <v>1.7396269995514451E-2</v>
      </c>
      <c r="H1316" s="1">
        <f t="shared" si="1476"/>
        <v>0.73819911146268791</v>
      </c>
      <c r="I1316" s="1">
        <f t="shared" si="1476"/>
        <v>1.2170820668812989</v>
      </c>
      <c r="J1316" s="1">
        <f t="shared" si="1476"/>
        <v>1.1834299335499232</v>
      </c>
      <c r="K1316" s="1">
        <f t="shared" si="1476"/>
        <v>1.1956945882694874</v>
      </c>
      <c r="L1316" s="1">
        <f t="shared" ref="L1316:O1316" si="1477">SUM(L1317:L1321)</f>
        <v>1.1787538565880145</v>
      </c>
      <c r="M1316" s="1">
        <f t="shared" si="1477"/>
        <v>1.1544978822137011</v>
      </c>
      <c r="N1316" s="1">
        <f t="shared" si="1477"/>
        <v>1.1655516576147471</v>
      </c>
      <c r="O1316" s="1">
        <f t="shared" si="1477"/>
        <v>1.1926361041874201</v>
      </c>
      <c r="P1316" s="1">
        <f>SUM(P1317:P1321)</f>
        <v>1.2290902100449332</v>
      </c>
      <c r="Q1316" s="1">
        <f>SUM(Q1317:Q1321)</f>
        <v>1.2711057785477728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4.7666544179484965E-4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4.7530999165325109E-4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4.6655426906005933E-4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3.5204099208199027E-7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6.1439654546388968E-4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0.15458638379215731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0.2432751130278836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0.2441519653748955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0.25420682076856171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0.25031793215510245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0.24155315479920453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0.24547859524513044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0.25042817108986826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0.25808024572737703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0.26687488931950659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1.3532486338242832E-3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2.382591680981289E-3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7.7021138690624089E-2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0.12849979311308657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0.1224052138779337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0.12617321257360725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0.12537494771605337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0.12088320189123526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0.12248202301724483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0.12491910019735425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0.12873608546460055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0.13313280892696999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7.1686972254296618E-3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1.3898553041286756E-2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0.50604899020924177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0.83457800003212601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0.81559402344848209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0.81528895036247995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0.80303148754512632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0.79199091637367225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0.79753551504639009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0.81722261698347021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0.84219688876625465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0.87095966745358699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6.6196911402896622E-5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2.5418736129265833E-5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7.6044501604709855E-5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1.0729160708202824E-2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1.2787308486120433E-3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2.5604564838536275E-5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2.9489171732257353E-5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7.0609149589060324E-5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5.5524305981734442E-5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6.6215916727184034E-5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7.6990086700940894E-5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1.3841284770924368E-4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0</v>
      </c>
      <c r="J1322" s="1">
        <f t="shared" si="1480"/>
        <v>0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0.73866289070973246</v>
      </c>
      <c r="G1327" s="1">
        <f t="shared" ref="G1327:K1327" si="1482">SUM(G1332:G1340)</f>
        <v>1.2650170641622966</v>
      </c>
      <c r="H1327" s="1">
        <f t="shared" si="1482"/>
        <v>1.7654444784078276E-2</v>
      </c>
      <c r="I1327" s="1">
        <f t="shared" si="1482"/>
        <v>4.5763254922397267E-5</v>
      </c>
      <c r="J1327" s="1">
        <f t="shared" si="1482"/>
        <v>0</v>
      </c>
      <c r="K1327" s="1">
        <f t="shared" si="1482"/>
        <v>0</v>
      </c>
      <c r="L1327" s="1">
        <f t="shared" ref="L1327:O1327" si="1483">SUM(L1332:L1340)</f>
        <v>0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0.72045826618963982</v>
      </c>
      <c r="G1328" s="1">
        <f t="shared" ref="G1328:K1328" si="1484">IF(G1327-G1329&lt;0,0,G1327-G1329)</f>
        <v>1.2320498765082393</v>
      </c>
      <c r="H1328" s="1">
        <f t="shared" si="1484"/>
        <v>1.6862061063605282E-2</v>
      </c>
      <c r="I1328" s="1">
        <f t="shared" si="1484"/>
        <v>4.3242942520681799E-5</v>
      </c>
      <c r="J1328" s="1">
        <f t="shared" si="1484"/>
        <v>0</v>
      </c>
      <c r="K1328" s="1">
        <f t="shared" si="1484"/>
        <v>0</v>
      </c>
      <c r="L1328" s="1">
        <f t="shared" ref="L1328:O1328" si="1485">IF(L1327-L1329&lt;0,0,L1327-L1329)</f>
        <v>0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1.8204624520092593E-2</v>
      </c>
      <c r="G1329" s="1">
        <f t="shared" ref="G1329" si="1486">SUM(G1330:G1331)</f>
        <v>3.2967187654057283E-2</v>
      </c>
      <c r="H1329" s="1">
        <f t="shared" ref="H1329" si="1487">SUM(H1330:H1331)</f>
        <v>7.9238372047299487E-4</v>
      </c>
      <c r="I1329" s="1">
        <f t="shared" ref="I1329" si="1488">SUM(I1330:I1331)</f>
        <v>2.5203124017154661E-6</v>
      </c>
      <c r="J1329" s="1">
        <f t="shared" ref="J1329" si="1489">SUM(J1330:J1331)</f>
        <v>0</v>
      </c>
      <c r="K1329" s="1">
        <f t="shared" ref="K1329" si="1490">SUM(K1330:K1331)</f>
        <v>0</v>
      </c>
      <c r="L1329" s="1">
        <f t="shared" ref="L1329:O1329" si="1491">SUM(L1330:L1331)</f>
        <v>0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1.8204624520092593E-2</v>
      </c>
      <c r="G1330" s="1">
        <f>[1]Transport!C$26/SUM([1]Transport!C$22,[1]Transport!C$26)*G1327*(G$34+G$582)/(G$34+G$582+G$38)</f>
        <v>3.2967187654057283E-2</v>
      </c>
      <c r="H1330" s="1">
        <f>[1]Transport!D$26/SUM([1]Transport!D$22,[1]Transport!D$26)*H1327*(H$34+H$582)/(H$34+H$582+H$38)</f>
        <v>7.9238372047299487E-4</v>
      </c>
      <c r="I1330" s="1">
        <f>[1]Transport!E$26/SUM([1]Transport!E$22,[1]Transport!E$26)*I1327*(I$34+I$582)/(I$34+I$582+I$38)</f>
        <v>2.5203124017154661E-6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0.20994164076278649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3.7620023854357558E-5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1.4384335623719079E-4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2.8995680638267345E-5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1.168173363096103E-4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4.2116680236920111E-5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1.7340089987190836E-2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1.7318120501410048E-2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1.7250377744035695E-2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2.6044124828790004E-4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3.0254314518171877E-3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1.2906261519930298E-4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4.5763254922397267E-5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0.11084683288284584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0.13526952102008927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7.7528893024401464E-5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0.60730976765987099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0.8991838967923983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8.8743147089333674E-5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2.9057589315369171E-3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1.7792941248687649E-5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0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3.1673391773315247E-4</v>
      </c>
      <c r="G1341" s="1">
        <f t="shared" ref="G1341:K1341" si="1492">SUM(G1346:G1350)</f>
        <v>6.82353998813537E-4</v>
      </c>
      <c r="H1341" s="1">
        <f t="shared" si="1492"/>
        <v>1.5940886505701719E-4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2.9300506264362162E-4</v>
      </c>
      <c r="G1342" s="1">
        <f t="shared" ref="G1342:K1342" si="1494">IF(G1341-G1343&lt;0,0,G1341-G1343)</f>
        <v>5.9783201036428275E-4</v>
      </c>
      <c r="H1342" s="1">
        <f t="shared" si="1494"/>
        <v>1.592943790728446E-4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2.3728855089530877E-5</v>
      </c>
      <c r="G1343" s="1">
        <f t="shared" ref="G1343" si="1496">SUM(G1344:G1345)</f>
        <v>8.452198844925429E-5</v>
      </c>
      <c r="H1343" s="1">
        <f t="shared" ref="H1343" si="1497">SUM(H1344:H1345)</f>
        <v>1.1448598417257708E-7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2.3728855089530877E-5</v>
      </c>
      <c r="G1344" s="1">
        <f>IF(SUM([1]Transport!C$24,[1]Transport!C$27)=0,0,[1]Transport!C$27/SUM([1]Transport!C$24,[1]Transport!C$27)*G1341*(G$47+G$614)/(G$47+G$614+G$49))</f>
        <v>8.452198844925429E-5</v>
      </c>
      <c r="H1344" s="1">
        <f>IF(SUM([1]Transport!D$24,[1]Transport!D$27)=0,0,[1]Transport!D$27/SUM([1]Transport!D$24,[1]Transport!D$27)*H1341*(H$47+H$614)/(H$47+H$614+H$49))</f>
        <v>1.1448598417257708E-7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3.1673391773315247E-4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3.1698116680422059E-4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3.1193077165129119E-6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2.305392128148856E-4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1.7469541371534771E-5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5.1202010830036563E-5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2.6381050323834554E-5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8.363160836439418E-5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1.1243896564513495E-4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0.29536550521328403</v>
      </c>
      <c r="G1351" s="3">
        <f t="shared" ref="G1351:K1351" si="1502">SUM(G1352:G1374)</f>
        <v>0.30113928993290584</v>
      </c>
      <c r="H1351" s="3">
        <f t="shared" si="1502"/>
        <v>0.30980758036549977</v>
      </c>
      <c r="I1351" s="3">
        <f t="shared" si="1502"/>
        <v>0.32430240119255405</v>
      </c>
      <c r="J1351" s="3">
        <f t="shared" si="1502"/>
        <v>0.33845623310848422</v>
      </c>
      <c r="K1351" s="3">
        <f t="shared" si="1502"/>
        <v>0.35284724274295082</v>
      </c>
      <c r="L1351" s="3">
        <f t="shared" ref="L1351:O1351" si="1503">SUM(L1352:L1374)</f>
        <v>0.36514507706437388</v>
      </c>
      <c r="M1351" s="3">
        <f t="shared" si="1503"/>
        <v>0.37744589482746915</v>
      </c>
      <c r="N1351" s="3">
        <f t="shared" si="1503"/>
        <v>0.38803678309206047</v>
      </c>
      <c r="O1351" s="3">
        <f t="shared" si="1503"/>
        <v>0.39908243348748723</v>
      </c>
      <c r="P1351" s="3">
        <f>SUM(P1352:P1374)</f>
        <v>0.41127915391851583</v>
      </c>
      <c r="Q1351" s="3">
        <f>SUM(Q1352:Q1374)</f>
        <v>0.42532507088435584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1.9975162092758093E-3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1.6035774325921521E-3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1.0023780883951789E-3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1.3331553581398999E-7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2.4110013651850091E-4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6.383479177659003E-2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0.10882486132757839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0.11501369649113101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0.12009159498490374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0.12427704540166266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0.12845716435755897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0.13206371471398495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0.13582151236676868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0.139971669856985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0.14474150780377526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3.7238791304856342E-4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6.613750775898593E-4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2.3035485405556649E-2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3.9833531858493997E-2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4.1572474812837844E-2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4.3340637613008694E-2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4.4850828620532614E-2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4.6361847228619558E-2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4.766334833302234E-2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4.9020261757440724E-2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5.0518108096624298E-2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5.2243453017136246E-2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1.3116594499601008E-3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2.5564856785861506E-3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0.10073666618539137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0.17409109981451074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0.18168530487615861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0.18941096382764966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0.19601231442997835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0.20261469305202459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0.20829997685383692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0.21422904004941473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0.2207758660412214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0.22831582191038824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8.075169678500647E-6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3.192524834164374E-6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9.7855131400749501E-6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1.5472372475195668E-3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1.8475692835676506E-4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4.0463173887540326E-6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4.8886122001983043E-6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1.2190189266013903E-5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9.7431912162534582E-6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1.1619313863098148E-5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1.3509923685132901E-5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2.428815305608627E-5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3.4118392759105505E-2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6.2404912071661055E-6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1.6756878499249373E-5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3.4237989503998313E-6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9.1393010501625042E-6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3.3202588743548313E-6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0.242218180598474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0.19378278126790391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0.12111438948425424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3.2273662666844718E-5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3.8747189604850093E-4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1.626097209003785E-5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5.6709444514319129E-6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9.6953121902793264E-3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1.1873101031549652E-2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6.8996909958340325E-6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3.5193314377509964E-2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5.2302368565780855E-2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5.2196514874934323E-6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1.1229735846550373E-4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6.9010412941247721E-7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0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4.4243549683896316E-3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3.5460670693755912E-3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2.1880287650192718E-5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2.771946315362704E-5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2.151656793964856E-6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4.3520724198455144E-6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2.2799740002244801E-6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4.7186737687137616E-6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6.4071301225830075E-6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4.1906042144660303</v>
      </c>
      <c r="G1376" s="1">
        <f t="shared" ref="G1376:K1376" si="1509">IFERROR(G1352/G1317,"-")</f>
        <v>3.3737507326839378</v>
      </c>
      <c r="H1376" s="1">
        <f t="shared" si="1509"/>
        <v>2.1484705100107941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0.37869321701871816</v>
      </c>
      <c r="G1377" s="1">
        <f t="shared" si="1512"/>
        <v>0.39241779319651343</v>
      </c>
      <c r="H1377" s="1">
        <f t="shared" si="1512"/>
        <v>0.41293929135709939</v>
      </c>
      <c r="I1377" s="1">
        <f t="shared" si="1512"/>
        <v>0.4473324869655087</v>
      </c>
      <c r="J1377" s="1">
        <f t="shared" si="1512"/>
        <v>0.47107421934747651</v>
      </c>
      <c r="K1377" s="1">
        <f t="shared" si="1512"/>
        <v>0.47241688724882441</v>
      </c>
      <c r="L1377" s="1">
        <f t="shared" ref="L1377:O1377" si="1513">IFERROR(L1353/L1318,"-")</f>
        <v>0.496476797853451</v>
      </c>
      <c r="M1377" s="1">
        <f t="shared" si="1513"/>
        <v>0.53179667417029319</v>
      </c>
      <c r="N1377" s="1">
        <f t="shared" si="1513"/>
        <v>0.53798464416870462</v>
      </c>
      <c r="O1377" s="1">
        <f t="shared" si="1513"/>
        <v>0.5423571628370355</v>
      </c>
      <c r="P1377" s="1">
        <f t="shared" si="1511"/>
        <v>0.54235716283703495</v>
      </c>
      <c r="Q1377" s="1">
        <f t="shared" si="1511"/>
        <v>0.54235716283703472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0.27518070496490687</v>
      </c>
      <c r="G1378" s="1">
        <f t="shared" si="1514"/>
        <v>0.2775864126737263</v>
      </c>
      <c r="H1378" s="1">
        <f t="shared" si="1514"/>
        <v>0.29908004214381728</v>
      </c>
      <c r="I1378" s="1">
        <f t="shared" si="1514"/>
        <v>0.30998907386129715</v>
      </c>
      <c r="J1378" s="1">
        <f t="shared" si="1514"/>
        <v>0.33962993483508974</v>
      </c>
      <c r="K1378" s="1">
        <f t="shared" si="1514"/>
        <v>0.34350110240495402</v>
      </c>
      <c r="L1378" s="1">
        <f t="shared" ref="L1378:O1378" si="1515">IFERROR(L1354/L1319,"-")</f>
        <v>0.35773357786046583</v>
      </c>
      <c r="M1378" s="1">
        <f t="shared" si="1515"/>
        <v>0.38352596972351594</v>
      </c>
      <c r="N1378" s="1">
        <f t="shared" si="1515"/>
        <v>0.38914566528927752</v>
      </c>
      <c r="O1378" s="1">
        <f t="shared" si="1515"/>
        <v>0.39241606511730986</v>
      </c>
      <c r="P1378" s="1">
        <f t="shared" si="1511"/>
        <v>0.3924160651173102</v>
      </c>
      <c r="Q1378" s="1">
        <f t="shared" si="1511"/>
        <v>0.39241606511730998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0.18297040713439888</v>
      </c>
      <c r="G1379" s="1">
        <f t="shared" si="1516"/>
        <v>0.18393898062567426</v>
      </c>
      <c r="H1379" s="1">
        <f t="shared" si="1516"/>
        <v>0.19906504732622557</v>
      </c>
      <c r="I1379" s="1">
        <f t="shared" si="1516"/>
        <v>0.20859775815778672</v>
      </c>
      <c r="J1379" s="1">
        <f t="shared" si="1516"/>
        <v>0.22276438969961992</v>
      </c>
      <c r="K1379" s="1">
        <f t="shared" si="1516"/>
        <v>0.23232372245869021</v>
      </c>
      <c r="L1379" s="1">
        <f t="shared" ref="L1379:O1379" si="1517">IFERROR(L1355/L1320,"-")</f>
        <v>0.24409044660152687</v>
      </c>
      <c r="M1379" s="1">
        <f t="shared" si="1517"/>
        <v>0.25582956680834984</v>
      </c>
      <c r="N1379" s="1">
        <f t="shared" si="1517"/>
        <v>0.26117956244459006</v>
      </c>
      <c r="O1379" s="1">
        <f t="shared" si="1517"/>
        <v>0.26214281836713765</v>
      </c>
      <c r="P1379" s="1">
        <f t="shared" si="1511"/>
        <v>0.26214281836713843</v>
      </c>
      <c r="Q1379" s="1">
        <f t="shared" si="1511"/>
        <v>0.2621428183671376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0.12198710645807104</v>
      </c>
      <c r="G1380" s="1">
        <f t="shared" si="1518"/>
        <v>0.12559730814029987</v>
      </c>
      <c r="H1380" s="1">
        <f t="shared" si="1518"/>
        <v>0.12868140277835524</v>
      </c>
      <c r="I1380" s="1">
        <f t="shared" si="1518"/>
        <v>0.14420860024369372</v>
      </c>
      <c r="J1380" s="1">
        <f t="shared" si="1518"/>
        <v>0.14448461031287657</v>
      </c>
      <c r="K1380" s="1">
        <f t="shared" si="1518"/>
        <v>0.158031093840896</v>
      </c>
      <c r="L1380" s="1">
        <f t="shared" ref="L1380:O1380" si="1519">IFERROR(L1356/L1321,"-")</f>
        <v>0.16577651771924107</v>
      </c>
      <c r="M1380" s="1">
        <f t="shared" si="1519"/>
        <v>0.17264319619992369</v>
      </c>
      <c r="N1380" s="1">
        <f t="shared" si="1519"/>
        <v>0.1754761458785028</v>
      </c>
      <c r="O1380" s="1">
        <f t="shared" si="1519"/>
        <v>0.17547614587850294</v>
      </c>
      <c r="P1380" s="1">
        <f t="shared" si="1511"/>
        <v>0.17547614587850305</v>
      </c>
      <c r="Q1380" s="1">
        <f t="shared" si="1511"/>
        <v>0.17547614587850305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0.16251369968883853</v>
      </c>
      <c r="H1385" s="1">
        <f t="shared" si="1529"/>
        <v>0.16588217039217173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0.11649393435744147</v>
      </c>
      <c r="H1386" s="1">
        <f t="shared" si="1532"/>
        <v>0.11807961996523157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7.8235828164578983E-2</v>
      </c>
      <c r="H1387" s="1">
        <f t="shared" si="1534"/>
        <v>7.8834771773969095E-2</v>
      </c>
      <c r="I1387" s="1" t="str">
        <f t="shared" si="1534"/>
        <v>-</v>
      </c>
      <c r="J1387" s="1" t="str">
        <f t="shared" si="1534"/>
        <v>-</v>
      </c>
      <c r="K1387" s="1" t="str">
        <f t="shared" si="1534"/>
        <v>-</v>
      </c>
      <c r="L1387" s="1" t="str">
        <f t="shared" ref="L1387:O1387" si="1535">IFERROR(L1363/L1334,"-")</f>
        <v>-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 t="str">
        <f t="shared" si="1536"/>
        <v>-</v>
      </c>
      <c r="H1388" s="1" t="str">
        <f t="shared" si="1536"/>
        <v>-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13.968680714886782</v>
      </c>
      <c r="G1389" s="1">
        <f t="shared" ref="G1389:K1389" si="1538">IFERROR(G1365/G1336,"-")</f>
        <v>11.189596541502643</v>
      </c>
      <c r="H1389" s="1">
        <f t="shared" si="1538"/>
        <v>7.0209702814264139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0.12391916748597513</v>
      </c>
      <c r="G1390" s="1">
        <f t="shared" si="1540"/>
        <v>0.12807161630311298</v>
      </c>
      <c r="H1390" s="1">
        <f t="shared" si="1540"/>
        <v>0.12599289162804497</v>
      </c>
      <c r="I1390" s="1">
        <f t="shared" si="1540"/>
        <v>0.12391916748597491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8.7465847585616763E-2</v>
      </c>
      <c r="G1391" s="1">
        <f t="shared" si="1542"/>
        <v>8.7773660629628047E-2</v>
      </c>
      <c r="H1391" s="1">
        <f t="shared" si="1542"/>
        <v>8.899509236720847E-2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5.7949527986548503E-2</v>
      </c>
      <c r="G1392" s="1">
        <f t="shared" si="1544"/>
        <v>5.8166487136119514E-2</v>
      </c>
      <c r="H1392" s="1">
        <f t="shared" si="1544"/>
        <v>5.8817516154109878E-2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3.8646481387947518E-2</v>
      </c>
      <c r="G1393" s="1">
        <f t="shared" si="1546"/>
        <v>3.8785275563329197E-2</v>
      </c>
      <c r="H1393" s="1" t="str">
        <f t="shared" si="1546"/>
        <v>-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13.968680714886808</v>
      </c>
      <c r="G1394" s="1">
        <f t="shared" ref="G1394:K1394" si="1548">IFERROR(G1370/G1346,"-")</f>
        <v>11.186996076539067</v>
      </c>
      <c r="H1394" s="1">
        <f t="shared" si="1548"/>
        <v>7.0144691190174688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0.12023751974847219</v>
      </c>
      <c r="H1395" s="1">
        <f t="shared" si="1551"/>
        <v>0.12316618669055672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8.499807623360886E-2</v>
      </c>
      <c r="H1396" s="1">
        <f t="shared" si="1553"/>
        <v>8.6424686365295558E-2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5.6422133461237103E-2</v>
      </c>
      <c r="H1397" s="1">
        <f t="shared" si="1555"/>
        <v>5.6983182705578665E-2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 t="str">
        <f t="shared" si="1557"/>
        <v>-</v>
      </c>
      <c r="H1398" s="1" t="str">
        <f t="shared" si="1557"/>
        <v>-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0.80732394331157054</v>
      </c>
      <c r="G1399" s="3">
        <f t="shared" ref="G1399" si="1559">G1400+G1406+G1411+G1425</f>
        <v>0.84102073780805287</v>
      </c>
      <c r="H1399" s="3">
        <f t="shared" ref="H1399" si="1560">H1400+H1406+H1411+H1425</f>
        <v>0.62463543910279395</v>
      </c>
      <c r="I1399" s="3">
        <f t="shared" ref="I1399" si="1561">I1400+I1406+I1411+I1425</f>
        <v>0.38620445144136417</v>
      </c>
      <c r="J1399" s="3">
        <f t="shared" ref="J1399" si="1562">J1400+J1406+J1411+J1425</f>
        <v>0.3624357560619928</v>
      </c>
      <c r="K1399" s="3">
        <f t="shared" ref="K1399" si="1563">K1400+K1406+K1411+K1425</f>
        <v>0.35831677704448611</v>
      </c>
      <c r="L1399" s="3">
        <f t="shared" ref="L1399:O1399" si="1564">L1400+L1406+L1411+L1425</f>
        <v>0.3453916549702537</v>
      </c>
      <c r="M1399" s="3">
        <f t="shared" si="1564"/>
        <v>0.322221459145971</v>
      </c>
      <c r="N1399" s="3">
        <f t="shared" si="1564"/>
        <v>0.3274986345182529</v>
      </c>
      <c r="O1399" s="3">
        <f t="shared" si="1564"/>
        <v>0.33439139726211903</v>
      </c>
      <c r="P1399" s="3">
        <f>P1400+P1406+P1411+P1425</f>
        <v>0.34366183666525474</v>
      </c>
      <c r="Q1399" s="3">
        <f>Q1400+Q1406+Q1411+Q1425</f>
        <v>0.3525860012307393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2.7776348632256925E-3</v>
      </c>
      <c r="G1400" s="1">
        <f t="shared" ref="G1400" si="1565">SUM(G1401:G1405)</f>
        <v>4.7193195841910562E-3</v>
      </c>
      <c r="H1400" s="1">
        <f t="shared" ref="H1400" si="1566">SUM(H1401:H1405)</f>
        <v>0.18599492823399175</v>
      </c>
      <c r="I1400" s="1">
        <f t="shared" ref="I1400" si="1567">SUM(I1401:I1405)</f>
        <v>0.3750272414544919</v>
      </c>
      <c r="J1400" s="1">
        <f t="shared" ref="J1400" si="1568">SUM(J1401:J1405)</f>
        <v>0.3624357560619928</v>
      </c>
      <c r="K1400" s="1">
        <f t="shared" ref="K1400" si="1569">SUM(K1401:K1405)</f>
        <v>0.35831677704448611</v>
      </c>
      <c r="L1400" s="1">
        <f t="shared" ref="L1400:O1400" si="1570">SUM(L1401:L1405)</f>
        <v>0.34390011242898033</v>
      </c>
      <c r="M1400" s="1">
        <f t="shared" si="1570"/>
        <v>0.32072256422233048</v>
      </c>
      <c r="N1400" s="1">
        <f t="shared" si="1570"/>
        <v>0.3274986345182529</v>
      </c>
      <c r="O1400" s="1">
        <f t="shared" si="1570"/>
        <v>0.33439139726211903</v>
      </c>
      <c r="P1400" s="1">
        <f>SUM(P1401:P1405)</f>
        <v>0.34366183666525474</v>
      </c>
      <c r="Q1400" s="1">
        <f>SUM(Q1401:Q1405)</f>
        <v>0.3525860012307393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3.9975131411122645E-4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5.6726854294811518E-4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0.11944135258059818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0.14116975602076243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0.13764437364938775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0.1376904923186319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0.13132342959083004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0.12223578456262474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0.12518908562689976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0.12768336163375751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0.13120953014005293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0.13459716459867974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1.8069677666787698E-3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3.1064926743436137E-3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6.4871032120939462E-2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0.17697951075859161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0.16849819279305903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0.16852530044679231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0.16156372460990875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0.15057872204676848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0.15347026717685833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0.1565304442183528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0.1608621194109868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0.16502876913473283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5.7091578243569617E-4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1.0356441511751458E-3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1.6631976315942005E-3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5.6876554046072191E-2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5.6283724106711952E-2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5.2064390461455182E-2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5.0974496229358283E-2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4.784726250233913E-2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4.8778204551546453E-2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5.0116763298127212E-2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5.1503557483162696E-2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5.2837620714966609E-2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9.9142157241810031E-6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1.9345900859889058E-5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1.420629065655384E-6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9.4655128341037065E-6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3.6593817606740937E-5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3.8461998883260025E-5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6.0795110598124473E-5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6.1077162948361914E-5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6.0828111881526275E-5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8.6629631052326985E-5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1.2244678236010816E-4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0.80440876356911928</v>
      </c>
      <c r="G1411" s="1">
        <f t="shared" ref="G1411:K1411" si="1579">SUM(G1416:G1424)</f>
        <v>0.82988175783275209</v>
      </c>
      <c r="H1411" s="1">
        <f t="shared" si="1579"/>
        <v>0.35217487027457839</v>
      </c>
      <c r="I1411" s="1">
        <f t="shared" si="1579"/>
        <v>5.0740205454476916E-3</v>
      </c>
      <c r="J1411" s="1">
        <f t="shared" si="1579"/>
        <v>0</v>
      </c>
      <c r="K1411" s="1">
        <f t="shared" si="1579"/>
        <v>0</v>
      </c>
      <c r="L1411" s="1">
        <f t="shared" ref="L1411:O1411" si="1580">SUM(L1416:L1424)</f>
        <v>1.4486978689335457E-3</v>
      </c>
      <c r="M1411" s="1">
        <f t="shared" si="1580"/>
        <v>1.4535541857329832E-3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0.7845838073060839</v>
      </c>
      <c r="G1412" s="1">
        <f t="shared" ref="G1412:K1412" si="1581">IF(G1411-G1413&lt;0,0,G1411-G1413)</f>
        <v>0.80825448622019991</v>
      </c>
      <c r="H1412" s="1">
        <f t="shared" si="1581"/>
        <v>0.33636822002993666</v>
      </c>
      <c r="I1412" s="1">
        <f t="shared" si="1581"/>
        <v>4.7945798253997782E-3</v>
      </c>
      <c r="J1412" s="1">
        <f t="shared" si="1581"/>
        <v>0</v>
      </c>
      <c r="K1412" s="1">
        <f t="shared" si="1581"/>
        <v>0</v>
      </c>
      <c r="L1412" s="1">
        <f t="shared" ref="L1412:O1412" si="1582">IF(L1411-L1413&lt;0,0,L1411-L1413)</f>
        <v>7.9727037826578142E-4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1.9824956263035414E-2</v>
      </c>
      <c r="G1413" s="1">
        <f t="shared" ref="G1413" si="1583">SUM(G1414:G1415)</f>
        <v>2.1627271612552124E-2</v>
      </c>
      <c r="H1413" s="1">
        <f t="shared" ref="H1413" si="1584">SUM(H1414:H1415)</f>
        <v>1.5806650244641729E-2</v>
      </c>
      <c r="I1413" s="1">
        <f t="shared" ref="I1413" si="1585">SUM(I1414:I1415)</f>
        <v>2.79440720047913E-4</v>
      </c>
      <c r="J1413" s="1">
        <f t="shared" ref="J1413" si="1586">SUM(J1414:J1415)</f>
        <v>0</v>
      </c>
      <c r="K1413" s="1">
        <f t="shared" ref="K1413" si="1587">SUM(K1414:K1415)</f>
        <v>0</v>
      </c>
      <c r="L1413" s="1">
        <f t="shared" ref="L1413:O1413" si="1588">SUM(L1414:L1415)</f>
        <v>6.5142749066776423E-4</v>
      </c>
      <c r="M1413" s="1">
        <f t="shared" si="1588"/>
        <v>1.4559591185862766E-3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1.9824956263035414E-2</v>
      </c>
      <c r="G1414" s="1">
        <f>[1]Transport!C$26/SUM([1]Transport!C$22,[1]Transport!C$26)*G1411*(G$34+G$582)/(G$34+G$582+G$38)</f>
        <v>2.1627271612552124E-2</v>
      </c>
      <c r="H1414" s="1">
        <f>[1]Transport!D$26/SUM([1]Transport!D$22,[1]Transport!D$26)*H1411*(H$34+H$582)/(H$34+H$582+H$38)</f>
        <v>1.5806650244641729E-2</v>
      </c>
      <c r="I1414" s="1">
        <f>[1]Transport!E$26/SUM([1]Transport!E$22,[1]Transport!E$26)*I1411*(I$34+I$582)/(I$34+I$582+I$38)</f>
        <v>2.79440720047913E-4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0</v>
      </c>
      <c r="L1414" s="1">
        <f>[1]Transport!H$26/SUM([1]Transport!H$22,[1]Transport!H$26)*L1411*(L$34+L$582)/(L$34+L$582+L$38)</f>
        <v>4.7358923533649824E-4</v>
      </c>
      <c r="M1414" s="1">
        <f>[1]Transport!I$26/SUM([1]Transport!I$22,[1]Transport!I$26)*M1411*(M$34+M$582)/(M$34+M$582+M$38)</f>
        <v>1.2923148810478984E-3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1.7783825533126594E-4</v>
      </c>
      <c r="M1415" s="1">
        <f>(M$38+M$718)/([1]Transport!I$22+[1]Transport!I$26)*M1411</f>
        <v>1.6364423753837819E-4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6.7795984830151367E-4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1.430699469543193E-4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2.586371762357458E-7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0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1.4471837381684516E-3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1.4513856329547391E-3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1.553922159074158E-4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2.6376771389154065E-4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5.7423022210084985E-7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9.062575647367298E-7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7.2198173065404905E-5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1.1071584063428252E-4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0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0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6.027911751355015E-3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6.0131726047680271E-3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5.9694039900514253E-3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0.11349899795707143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0.30544044832913247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6.2022117031629222E-4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5.0563695900321878E-3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9.3990054299319584E-7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1.2622952135073413E-6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0.51962996373867099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0.39139937452052581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0.27774231953950523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1.7392318239267904E-5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0.15260363935625698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0.12610112587472122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6.7325372073225309E-2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1.2648250765764878E-2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2.2086266330228049E-5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0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1.3754487922556136E-4</v>
      </c>
      <c r="G1425" s="1">
        <f t="shared" ref="G1425" si="1589">SUM(G1430:G1434)</f>
        <v>6.4196603911097876E-3</v>
      </c>
      <c r="H1425" s="1">
        <f t="shared" ref="H1425" si="1590">SUM(H1430:H1434)</f>
        <v>8.6465640594223778E-2</v>
      </c>
      <c r="I1425" s="1">
        <f t="shared" ref="I1425" si="1591">SUM(I1430:I1434)</f>
        <v>6.1031894414245577E-3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4.284467233981054E-5</v>
      </c>
      <c r="M1425" s="1">
        <f t="shared" si="1594"/>
        <v>4.5340737907512454E-5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1.272403860067451E-4</v>
      </c>
      <c r="G1426" s="1">
        <f t="shared" ref="G1426:K1426" si="1595">IF(G1425-G1427&lt;0,0,G1425-G1427)</f>
        <v>5.6244683612118422E-3</v>
      </c>
      <c r="H1426" s="1">
        <f t="shared" si="1595"/>
        <v>8.6403541764544498E-2</v>
      </c>
      <c r="I1426" s="1">
        <f t="shared" si="1595"/>
        <v>6.0968732263513292E-3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1.0304493218816242E-5</v>
      </c>
      <c r="G1427" s="1">
        <f t="shared" ref="G1427" si="1597">SUM(G1428:G1429)</f>
        <v>7.9519202989794546E-4</v>
      </c>
      <c r="H1427" s="1">
        <f t="shared" ref="H1427" si="1598">SUM(H1428:H1429)</f>
        <v>6.209882967927373E-5</v>
      </c>
      <c r="I1427" s="1">
        <f t="shared" ref="I1427" si="1599">SUM(I1428:I1429)</f>
        <v>6.3162150732287325E-6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0.12485093867311778</v>
      </c>
      <c r="M1427" s="1">
        <f t="shared" si="1602"/>
        <v>1.8174817752128329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1.0304493218816242E-5</v>
      </c>
      <c r="G1428" s="1">
        <f>IF(SUM([1]Transport!C$24,[1]Transport!C$27)=0,0,[1]Transport!C$27/SUM([1]Transport!C$24,[1]Transport!C$27)*G1425*(G$47+G$614)/(G$47+G$614+G$49))</f>
        <v>7.9519202989794546E-4</v>
      </c>
      <c r="H1428" s="1">
        <f>IF(SUM([1]Transport!D$24,[1]Transport!D$27)=0,0,[1]Transport!D$27/SUM([1]Transport!D$24,[1]Transport!D$27)*H1425*(H$47+H$614)/(H$47+H$614+H$49))</f>
        <v>6.209882967927373E-5</v>
      </c>
      <c r="I1428" s="1">
        <f>IF(SUM([1]Transport!E$24,[1]Transport!E$27)=0,0,[1]Transport!E$27/SUM([1]Transport!E$24,[1]Transport!E$27)*I1425*(I$47+I$614)/(I$47+I$614+I$49))</f>
        <v>6.3162150732287325E-6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1.3136170363531282E-5</v>
      </c>
      <c r="M1428" s="1">
        <f>IF(SUM([1]Transport!I$24,[1]Transport!I$27)=0,0,[1]Transport!I$27/SUM([1]Transport!I$24,[1]Transport!I$27)*M1425*(M$47+M$614)/(M$47+M$614+M$49))</f>
        <v>3.5974736378528722E-5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0.12483780250275425</v>
      </c>
      <c r="M1429" s="1">
        <f>IF(([1]Transport!I$24+[1]Transport!I$27)=0,0,(M$49+M$716)/([1]Transport!I$24+[1]Transport!I$27)*M1425)</f>
        <v>1.8174458004764544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1.3754487922556136E-4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1.3727158039316837E-4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7.8803543077519276E-6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6.1190488017214256E-3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6.9760263411417105E-5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6.1031894414245577E-3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4.157246364889986E-5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4.3951395880367069E-5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6.2330119072089151E-5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1.2479110649503102E-4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1.2722086909106801E-6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1.3893420271453871E-6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1.0100988992310481E-4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8.6261098902483235E-2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2.1099675263384751E-6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0.13094761460880144</v>
      </c>
      <c r="G1435" s="3">
        <f t="shared" ref="G1435" si="1603">SUM(G1436:G1458)</f>
        <v>0.13163079138438019</v>
      </c>
      <c r="H1435" s="3">
        <f t="shared" ref="H1435" si="1604">SUM(H1436:H1458)</f>
        <v>0.13266992901406505</v>
      </c>
      <c r="I1435" s="3">
        <f t="shared" ref="I1435" si="1605">SUM(I1436:I1458)</f>
        <v>0.13440040069248724</v>
      </c>
      <c r="J1435" s="3">
        <f t="shared" ref="J1435" si="1606">SUM(J1436:J1458)</f>
        <v>0.13463680592761626</v>
      </c>
      <c r="K1435" s="3">
        <f t="shared" ref="K1435" si="1607">SUM(K1436:K1458)</f>
        <v>0.13472696831637826</v>
      </c>
      <c r="L1435" s="3">
        <f t="shared" ref="L1435:O1435" si="1608">SUM(L1436:L1458)</f>
        <v>0.13505700470171975</v>
      </c>
      <c r="M1435" s="3">
        <f t="shared" si="1608"/>
        <v>0.13539018369052336</v>
      </c>
      <c r="N1435" s="3">
        <f t="shared" si="1608"/>
        <v>0.13968796803200026</v>
      </c>
      <c r="O1435" s="3">
        <f t="shared" si="1608"/>
        <v>0.14382347020945427</v>
      </c>
      <c r="P1435" s="3">
        <f>SUM(P1436:P1458)</f>
        <v>0.14780379757797588</v>
      </c>
      <c r="Q1435" s="3">
        <f>SUM(Q1436:Q1458)</f>
        <v>0.15163216583213318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1.5138311114824065E-4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2.1769743884275311E-4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4.9313366429840147E-2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6.3150934638681211E-2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6.4834392425599519E-2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6.4873483919056729E-2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6.4714488759471084E-2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6.4870039837201424E-2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6.7258451528227209E-2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6.924998575717968E-2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7.1162428503939501E-2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7.2999736317649389E-2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4.972426638835271E-4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8.6329352857178682E-4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1.9365622254890736E-2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5.7399363431997377E-2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5.7502307471063413E-2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5.7540836522047931E-2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5.768106485300413E-2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5.7822660954598482E-2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5.9658853717909986E-2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6.1425060991230712E-2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6.3124879925690242E-2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6.4759940215004766E-2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1.044606931517133E-4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1.913943078413746E-4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3.1410830259321129E-4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1.2275379840096419E-2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1.2298666929325384E-2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1.2306876899558972E-2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1.2337163060225486E-2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1.236766042834825E-2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1.2759945200707693E-2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1.3137749578409824E-2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1.3501287714570168E-2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1.3851002810035248E-2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1.2534968359217976E-6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2.5049804455944107E-6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2.0488742718249594E-7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1.4391016279430949E-6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5.7709757146404358E-6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6.3830339919746756E-6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1.0513875559312082E-5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1.0717585155371858E-5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1.0673882634036609E-5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1.5201433775939007E-5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2.148648944377565E-5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1.1017776318796278E-4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2.3606365572898837E-5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4.2032084387145206E-8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0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3.1084152414973752E-4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3.1174405182831619E-4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1.8102250599575851E-5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3.1355624222572809E-5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8.8400164639465297E-8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1.3951428337468768E-7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5.648483861741546E-6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8.8106865655270633E-6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0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0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5.9979226457767515E-2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4.7983473692535042E-2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2.9989940833588392E-2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1.4064701337332673E-2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3.8687609001013833E-2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7.8724845062820814E-5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7.3311303516501551E-4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1.6045185072497592E-7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2.1548833509929976E-7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4.5449875209286117E-2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3.4372423918706652E-2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2.4431824048846404E-2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1.5782847266900128E-6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8.8433088697245938E-3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7.3371361243986201E-3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3.9312511715794271E-3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4.8881038780922506E-4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8.5737945281438315E-7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0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1.3686058786978319E-3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1.0949876136905957E-3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3.9532740038855141E-5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7.3573925113884552E-4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8.5868815273675838E-6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8.3978454230892888E-4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6.6721832911665045E-6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7.0539906341150875E-6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5.2979402125393485E-6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1.0822731458250076E-5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1.4243557082330061E-7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1.555497349759485E-7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5.6991934901462905E-6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5.1197895872379324E-3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8.1530594918066494E-8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0.37869321701871866</v>
      </c>
      <c r="G1461" s="1">
        <f t="shared" si="1617"/>
        <v>0.38376434150811822</v>
      </c>
      <c r="H1461" s="1">
        <f t="shared" si="1617"/>
        <v>0.41286677825055468</v>
      </c>
      <c r="I1461" s="1">
        <f t="shared" si="1617"/>
        <v>0.44734039654636321</v>
      </c>
      <c r="J1461" s="1">
        <f t="shared" si="1617"/>
        <v>0.47102827893821364</v>
      </c>
      <c r="K1461" s="1">
        <f t="shared" si="1617"/>
        <v>0.47115441906425831</v>
      </c>
      <c r="L1461" s="1">
        <f t="shared" ref="L1461:O1461" si="1618">IFERROR(L1437/L1402,"-")</f>
        <v>0.49278707509470893</v>
      </c>
      <c r="M1461" s="1">
        <f t="shared" si="1618"/>
        <v>0.53069598292606968</v>
      </c>
      <c r="N1461" s="1">
        <f t="shared" si="1618"/>
        <v>0.53725491476690823</v>
      </c>
      <c r="O1461" s="1">
        <f t="shared" si="1618"/>
        <v>0.54235716283703361</v>
      </c>
      <c r="P1461" s="1">
        <f t="shared" si="1616"/>
        <v>0.54235716283703472</v>
      </c>
      <c r="Q1461" s="1">
        <f t="shared" si="1616"/>
        <v>0.54235716283703528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0.27518070496490682</v>
      </c>
      <c r="G1462" s="1">
        <f t="shared" si="1619"/>
        <v>0.27789974710118909</v>
      </c>
      <c r="H1462" s="1">
        <f t="shared" si="1619"/>
        <v>0.29852495978154453</v>
      </c>
      <c r="I1462" s="1">
        <f t="shared" si="1619"/>
        <v>0.32432773254918085</v>
      </c>
      <c r="J1462" s="1">
        <f t="shared" si="1619"/>
        <v>0.34126364513407481</v>
      </c>
      <c r="K1462" s="1">
        <f t="shared" si="1619"/>
        <v>0.34143737687751535</v>
      </c>
      <c r="L1462" s="1">
        <f t="shared" ref="L1462:O1462" si="1620">IFERROR(L1438/L1403,"-")</f>
        <v>0.35701742450091134</v>
      </c>
      <c r="M1462" s="1">
        <f t="shared" si="1620"/>
        <v>0.3840028668634819</v>
      </c>
      <c r="N1462" s="1">
        <f t="shared" si="1620"/>
        <v>0.38873232460825419</v>
      </c>
      <c r="O1462" s="1">
        <f t="shared" si="1620"/>
        <v>0.39241606511731075</v>
      </c>
      <c r="P1462" s="1">
        <f t="shared" si="1616"/>
        <v>0.3924160651173097</v>
      </c>
      <c r="Q1462" s="1">
        <f t="shared" si="1616"/>
        <v>0.39241606511730959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0.18297040713439902</v>
      </c>
      <c r="G1463" s="1">
        <f t="shared" si="1621"/>
        <v>0.18480701853450282</v>
      </c>
      <c r="H1463" s="1">
        <f t="shared" si="1621"/>
        <v>0.18885807472689439</v>
      </c>
      <c r="I1463" s="1">
        <f t="shared" si="1621"/>
        <v>0.21582495715462807</v>
      </c>
      <c r="J1463" s="1">
        <f t="shared" si="1621"/>
        <v>0.21851196104237072</v>
      </c>
      <c r="K1463" s="1">
        <f t="shared" si="1621"/>
        <v>0.23637800789524502</v>
      </c>
      <c r="L1463" s="1">
        <f t="shared" ref="L1463:O1463" si="1622">IFERROR(L1439/L1404,"-")</f>
        <v>0.24202618903215395</v>
      </c>
      <c r="M1463" s="1">
        <f t="shared" si="1622"/>
        <v>0.25848209033366593</v>
      </c>
      <c r="N1463" s="1">
        <f t="shared" si="1622"/>
        <v>0.26159112082986979</v>
      </c>
      <c r="O1463" s="1">
        <f t="shared" si="1622"/>
        <v>0.26214281836713826</v>
      </c>
      <c r="P1463" s="1">
        <f t="shared" si="1616"/>
        <v>0.26214281836713799</v>
      </c>
      <c r="Q1463" s="1">
        <f t="shared" si="1616"/>
        <v>0.26214281836713854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0.12643429100140413</v>
      </c>
      <c r="H1464" s="1">
        <f t="shared" si="1623"/>
        <v>0.12948378386390511</v>
      </c>
      <c r="I1464" s="1">
        <f t="shared" si="1623"/>
        <v>0.14422302917473709</v>
      </c>
      <c r="J1464" s="1">
        <f t="shared" si="1623"/>
        <v>0.15203630835067841</v>
      </c>
      <c r="K1464" s="1">
        <f t="shared" si="1623"/>
        <v>0.15770357104193922</v>
      </c>
      <c r="L1464" s="1">
        <f t="shared" ref="L1464:O1464" si="1624">IFERROR(L1440/L1405,"-")</f>
        <v>0.16595689712717426</v>
      </c>
      <c r="M1464" s="1">
        <f t="shared" si="1624"/>
        <v>0.17293949226957134</v>
      </c>
      <c r="N1464" s="1">
        <f t="shared" si="1624"/>
        <v>0.17547614587850308</v>
      </c>
      <c r="O1464" s="1">
        <f t="shared" si="1624"/>
        <v>0.17547614587850305</v>
      </c>
      <c r="P1464" s="1">
        <f t="shared" si="1616"/>
        <v>0.17547614587850283</v>
      </c>
      <c r="Q1464" s="1">
        <f t="shared" si="1616"/>
        <v>0.17547614587850302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0.16499877210715747</v>
      </c>
      <c r="I1469" s="1">
        <f t="shared" si="1634"/>
        <v>0.16251369968883855</v>
      </c>
      <c r="J1469" s="1" t="str">
        <f t="shared" si="1634"/>
        <v>-</v>
      </c>
      <c r="K1469" s="1" t="str">
        <f t="shared" si="1634"/>
        <v>-</v>
      </c>
      <c r="L1469" s="1">
        <f t="shared" ref="L1469:O1469" si="1635">IFERROR(L1445/L1416,"-")</f>
        <v>0.21479064195617412</v>
      </c>
      <c r="M1469" s="1">
        <f t="shared" si="1635"/>
        <v>0.21479064195617389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0.11649393435744136</v>
      </c>
      <c r="H1470" s="1">
        <f t="shared" si="1637"/>
        <v>0.11887589940392027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>
        <f t="shared" ref="L1470:O1470" si="1638">IFERROR(L1446/L1417,"-")</f>
        <v>0.15394551041923377</v>
      </c>
      <c r="M1470" s="1">
        <f t="shared" si="1638"/>
        <v>0.15394551041923379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7.8235828164578886E-2</v>
      </c>
      <c r="H1471" s="1">
        <f t="shared" si="1639"/>
        <v>7.9579277139127685E-2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 t="str">
        <f t="shared" si="1641"/>
        <v>-</v>
      </c>
      <c r="H1472" s="1" t="str">
        <f t="shared" si="1641"/>
        <v>-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643">IFERROR(G1449/G1420,"-")</f>
        <v>7.9797266512003144</v>
      </c>
      <c r="H1473" s="1">
        <f t="shared" si="1643"/>
        <v>5.0239422367072919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0.12391916748597503</v>
      </c>
      <c r="G1474" s="1">
        <f t="shared" si="1645"/>
        <v>0.12666170840387633</v>
      </c>
      <c r="H1474" s="1">
        <f t="shared" si="1645"/>
        <v>0.12693027718269234</v>
      </c>
      <c r="I1474" s="1">
        <f t="shared" si="1645"/>
        <v>0.14498802393919719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0.17071152040619417</v>
      </c>
      <c r="M1474" s="1">
        <f t="shared" si="1646"/>
        <v>0.17071152040619422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8.7465847585616679E-2</v>
      </c>
      <c r="G1475" s="1">
        <f t="shared" si="1647"/>
        <v>8.7819312334910457E-2</v>
      </c>
      <c r="H1475" s="1">
        <f t="shared" si="1647"/>
        <v>8.7965795379523704E-2</v>
      </c>
      <c r="I1475" s="1">
        <f t="shared" si="1647"/>
        <v>9.0746081400845363E-2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5.794952798654867E-2</v>
      </c>
      <c r="G1476" s="1">
        <f t="shared" si="1649"/>
        <v>5.8184540966651703E-2</v>
      </c>
      <c r="H1476" s="1">
        <f t="shared" si="1649"/>
        <v>5.8391822436624156E-2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3.8646481387947497E-2</v>
      </c>
      <c r="G1477" s="1">
        <f t="shared" si="1651"/>
        <v>3.8819574118824383E-2</v>
      </c>
      <c r="H1477" s="1" t="str">
        <f t="shared" si="1651"/>
        <v>-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9.9502495941956521</v>
      </c>
      <c r="G1478" s="1">
        <f t="shared" ref="G1478:K1478" si="1653">IFERROR(G1454/G1430,"-")</f>
        <v>7.9767976048237452</v>
      </c>
      <c r="H1478" s="1">
        <f t="shared" si="1653"/>
        <v>5.0166196207658666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0.12023751974847227</v>
      </c>
      <c r="H1479" s="1">
        <f t="shared" si="1656"/>
        <v>0.12309130022525457</v>
      </c>
      <c r="I1479" s="1">
        <f t="shared" si="1656"/>
        <v>0.13759765289424034</v>
      </c>
      <c r="J1479" s="1" t="str">
        <f t="shared" si="1656"/>
        <v>-</v>
      </c>
      <c r="K1479" s="1" t="str">
        <f t="shared" si="1656"/>
        <v>-</v>
      </c>
      <c r="L1479" s="1">
        <f t="shared" ref="L1479:O1479" si="1657">IFERROR(L1455/L1431,"-")</f>
        <v>0.16049525829203706</v>
      </c>
      <c r="M1479" s="1">
        <f t="shared" si="1657"/>
        <v>0.16049525829203709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8.4998076233608819E-2</v>
      </c>
      <c r="H1480" s="1">
        <f t="shared" si="1658"/>
        <v>8.6726784962684988E-2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0.11195928139851137</v>
      </c>
      <c r="M1480" s="1">
        <f t="shared" si="1659"/>
        <v>0.11195928139851129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5.6422133461237124E-2</v>
      </c>
      <c r="H1481" s="1">
        <f t="shared" si="1660"/>
        <v>5.9352241652123758E-2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 t="str">
        <f t="shared" si="1662"/>
        <v>-</v>
      </c>
      <c r="H1482" s="1">
        <f t="shared" si="1662"/>
        <v>3.8640687072350507E-2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2.4003861080065758</v>
      </c>
      <c r="G1497" s="3">
        <f t="shared" ref="G1497:K1497" si="1687">SUM(G1498,G1503,G1508)</f>
        <v>0.55798412065973424</v>
      </c>
      <c r="H1497" s="3">
        <f t="shared" si="1687"/>
        <v>0.55931360675632169</v>
      </c>
      <c r="I1497" s="3">
        <f t="shared" si="1687"/>
        <v>0.61214621458822382</v>
      </c>
      <c r="J1497" s="3">
        <f t="shared" si="1687"/>
        <v>0.97079420129030303</v>
      </c>
      <c r="K1497" s="3">
        <f t="shared" si="1687"/>
        <v>0.96050958848072998</v>
      </c>
      <c r="L1497" s="3">
        <f t="shared" ref="L1497:O1497" si="1688">SUM(L1498,L1503,L1508)</f>
        <v>0.54176153856394127</v>
      </c>
      <c r="M1497" s="3">
        <f t="shared" si="1688"/>
        <v>0.19400748841886317</v>
      </c>
      <c r="N1497" s="3">
        <f t="shared" si="1688"/>
        <v>0.1595465644903758</v>
      </c>
      <c r="O1497" s="3">
        <f t="shared" si="1688"/>
        <v>0.15589517160874392</v>
      </c>
      <c r="P1497" s="3">
        <f>SUM(P1498,P1503,P1508)</f>
        <v>0.15316010322576296</v>
      </c>
      <c r="Q1497" s="3">
        <f>SUM(Q1498,Q1503,Q1508)</f>
        <v>0.15150692874885854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2.0471060684883586E-3</v>
      </c>
      <c r="G1498" s="1">
        <f t="shared" ref="G1498:K1498" si="1690">SUM(G1499:G1502)</f>
        <v>0.10732804437289728</v>
      </c>
      <c r="H1498" s="1">
        <f t="shared" si="1690"/>
        <v>0.10741544268517197</v>
      </c>
      <c r="I1498" s="1">
        <f t="shared" si="1690"/>
        <v>9.4588616831789735E-2</v>
      </c>
      <c r="J1498" s="1">
        <f t="shared" si="1690"/>
        <v>1.250471467670393E-3</v>
      </c>
      <c r="K1498" s="1">
        <f t="shared" si="1690"/>
        <v>9.6176600217509687E-4</v>
      </c>
      <c r="L1498" s="1">
        <f t="shared" ref="L1498:O1498" si="1691">SUM(L1499:L1502)</f>
        <v>8.5615735960014441E-2</v>
      </c>
      <c r="M1498" s="1">
        <f t="shared" si="1691"/>
        <v>0.15527000724063181</v>
      </c>
      <c r="N1498" s="1">
        <f t="shared" si="1691"/>
        <v>0.15792235129862037</v>
      </c>
      <c r="O1498" s="1">
        <f t="shared" si="1691"/>
        <v>0.15405782907028434</v>
      </c>
      <c r="P1498" s="1">
        <f>SUM(P1499:P1502)</f>
        <v>0.15118647667176477</v>
      </c>
      <c r="Q1498" s="1">
        <f>SUM(Q1499:Q1502)</f>
        <v>0.14827895408228861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1.5921456997382351E-3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0.10684487003564708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0.10683318677545624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9.4015056224826268E-2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9.4699218429861946E-4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6.7723051287023892E-4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8.5345804069158857E-2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0.15492921480665139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0.15752431150457846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0.15356576179139925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0.15066771614400881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0.14758628879852403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3.590414651011999E-4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3.4060675679192754E-4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4.0010492475385848E-4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3.7158758993288818E-4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6.7771214273276787E-5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6.750292974799015E-5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8.9560595231817587E-5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1.2354006347303285E-4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1.3990420726290274E-4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1.8434659098675175E-4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1.7483096786111084E-4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2.5831108539557451E-4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7.9397478322548479E-5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1.0773710853020551E-4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1.3486315936725316E-4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1.4647024542873267E-4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1.6506987815662275E-4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1.2669741921849382E-4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8.9663952597961746E-5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1.1947606003226724E-4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1.41870765951593E-4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1.6946723180401654E-4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1.9083037181656887E-4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2.4065714238552234E-4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1.6521425326374923E-5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3.483047192806417E-5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4.7287825594634313E-5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5.5502771601855514E-5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7.0638190941873841E-5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9.0335140338373892E-5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9.0707343025813697E-5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9.7776310475112423E-5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1.1626482082741144E-4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1.3825345609430362E-4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1.5309918807826387E-4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1.9369705598347637E-4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3.1321393226825491E-5</v>
      </c>
      <c r="J1503" s="1">
        <f t="shared" si="1695"/>
        <v>8.3218784602311725E-5</v>
      </c>
      <c r="K1503" s="1">
        <f t="shared" si="1695"/>
        <v>1.3773352754271114E-4</v>
      </c>
      <c r="L1503" s="1">
        <f t="shared" ref="L1503:O1503" si="1696">SUM(L1504:L1507)</f>
        <v>1.9751772420967387E-4</v>
      </c>
      <c r="M1503" s="1">
        <f t="shared" si="1696"/>
        <v>2.9788629061899764E-4</v>
      </c>
      <c r="N1503" s="1">
        <f t="shared" si="1696"/>
        <v>4.012556877642235E-4</v>
      </c>
      <c r="O1503" s="1">
        <f t="shared" si="1696"/>
        <v>5.1820054405295169E-4</v>
      </c>
      <c r="P1503" s="1">
        <f>SUM(P1504:P1507)</f>
        <v>5.4968094845898017E-4</v>
      </c>
      <c r="Q1503" s="1">
        <f>SUM(Q1504:Q1507)</f>
        <v>7.8400899915539784E-4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1.0146696499064255E-5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2.817942218421218E-5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4.5476648290383117E-5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6.9019701713277638E-5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1.0990496216481258E-4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1.673379397439047E-4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2.155477367727741E-4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2.1449996687555059E-4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3.2529400185670712E-4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8.7939310726018557E-6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2.1798044099515594E-5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3.3971489600107862E-5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4.6627264816514487E-5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6.6739002754352518E-5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8.2654804399706389E-5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1.1316439826207862E-4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1.1236901665404736E-4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1.7018174432985959E-4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7.5660435153315808E-6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2.0920219890657558E-5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3.501276305425018E-5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4.7829842636127627E-5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6.7914925288796945E-5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8.4755109688346375E-5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1.0581201885273386E-4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1.2558052028821206E-4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1.6095808815542762E-4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4.8147221398277983E-6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1.2321098427926397E-5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2.3272626597969979E-5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3.4040915043754099E-5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5.3327400411035613E-5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6.6507833932266075E-5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8.3676390165365134E-5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9.7231444641170147E-5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1.2757516481340351E-4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2.3983390019380875</v>
      </c>
      <c r="G1508" s="1">
        <f t="shared" ref="G1508:K1508" si="1700">SUM(G1513:G1517)</f>
        <v>0.4506560762868369</v>
      </c>
      <c r="H1508" s="1">
        <f t="shared" si="1700"/>
        <v>0.45189816407114974</v>
      </c>
      <c r="I1508" s="1">
        <f t="shared" si="1700"/>
        <v>0.51752627636320725</v>
      </c>
      <c r="J1508" s="1">
        <f t="shared" si="1700"/>
        <v>0.96946051103803033</v>
      </c>
      <c r="K1508" s="1">
        <f t="shared" si="1700"/>
        <v>0.95941008895101221</v>
      </c>
      <c r="L1508" s="1">
        <f t="shared" ref="L1508:O1508" si="1701">SUM(L1513:L1517)</f>
        <v>0.45594828487971711</v>
      </c>
      <c r="M1508" s="1">
        <f t="shared" si="1701"/>
        <v>3.8439594887612352E-2</v>
      </c>
      <c r="N1508" s="1">
        <f t="shared" si="1701"/>
        <v>1.2229575039912159E-3</v>
      </c>
      <c r="O1508" s="1">
        <f t="shared" si="1701"/>
        <v>1.3191419944066402E-3</v>
      </c>
      <c r="P1508" s="1">
        <f>SUM(P1513:P1517)</f>
        <v>1.4239456055392162E-3</v>
      </c>
      <c r="Q1508" s="1">
        <f>SUM(Q1513:Q1517)</f>
        <v>2.4439656674145327E-3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2.2670535011661612</v>
      </c>
      <c r="G1509" s="1">
        <f t="shared" ref="G1509:K1509" si="1702">IF(G1508-G1510&lt;0,0,G1508-G1510)</f>
        <v>0.42598710197726092</v>
      </c>
      <c r="H1509" s="1">
        <f t="shared" si="1702"/>
        <v>0.4271612632448436</v>
      </c>
      <c r="I1509" s="1">
        <f t="shared" si="1702"/>
        <v>0.48919642605740687</v>
      </c>
      <c r="J1509" s="1">
        <f t="shared" si="1702"/>
        <v>0.90634169806328069</v>
      </c>
      <c r="K1509" s="1">
        <f t="shared" si="1702"/>
        <v>0.60085719753298494</v>
      </c>
      <c r="L1509" s="1">
        <f t="shared" ref="L1509:O1509" si="1703">IF(L1508-L1510&lt;0,0,L1508-L1510)</f>
        <v>0.26184412024131026</v>
      </c>
      <c r="M1509" s="1">
        <f t="shared" si="1703"/>
        <v>0</v>
      </c>
      <c r="N1509" s="1">
        <f t="shared" si="1703"/>
        <v>8.9869730538242546E-6</v>
      </c>
      <c r="O1509" s="1">
        <f t="shared" si="1703"/>
        <v>4.8677995691448137E-6</v>
      </c>
      <c r="P1509" s="1">
        <f>IF(P1508-P1510&lt;0,0,P1508-P1510)</f>
        <v>0</v>
      </c>
      <c r="Q1509" s="1">
        <f>IF(Q1508-Q1510&lt;0,0,Q1508-Q1510)</f>
        <v>0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0.13128550077192644</v>
      </c>
      <c r="G1510" s="1">
        <f t="shared" ref="G1510" si="1706">SUM(G1511:G1512)</f>
        <v>2.466897430957601E-2</v>
      </c>
      <c r="H1510" s="1">
        <f t="shared" ref="H1510" si="1707">SUM(H1511:H1512)</f>
        <v>2.4736900826306113E-2</v>
      </c>
      <c r="I1510" s="1">
        <f t="shared" ref="I1510" si="1708">SUM(I1511:I1512)</f>
        <v>2.8329850305800357E-2</v>
      </c>
      <c r="J1510" s="1">
        <f t="shared" ref="J1510" si="1709">SUM(J1511:J1512)</f>
        <v>6.3118812974749625E-2</v>
      </c>
      <c r="K1510" s="1">
        <f t="shared" ref="K1510" si="1710">SUM(K1511:K1512)</f>
        <v>0.35855289141802726</v>
      </c>
      <c r="L1510" s="1">
        <f t="shared" ref="L1510:O1510" si="1711">SUM(L1511:L1512)</f>
        <v>0.19410416463840685</v>
      </c>
      <c r="M1510" s="1">
        <f t="shared" si="1711"/>
        <v>3.8551172938188119E-2</v>
      </c>
      <c r="N1510" s="1">
        <f t="shared" si="1711"/>
        <v>1.2139705309373917E-3</v>
      </c>
      <c r="O1510" s="1">
        <f t="shared" si="1711"/>
        <v>1.3142741948374954E-3</v>
      </c>
      <c r="P1510" s="1">
        <f>SUM(P1511:P1512)</f>
        <v>1.4280805507587838E-3</v>
      </c>
      <c r="Q1510" s="1">
        <f>SUM(Q1511:Q1512)</f>
        <v>2.4510395283652746E-3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0.13128550077192644</v>
      </c>
      <c r="G1511" s="1">
        <f>[1]Transport!C$25/SUM([1]Transport!C$21,[1]Transport!C$25)*G1508*(G$35+G$600)/(G$35+G$600+G$39)</f>
        <v>2.466897430957601E-2</v>
      </c>
      <c r="H1511" s="1">
        <f>[1]Transport!D$25/SUM([1]Transport!D$21,[1]Transport!D$25)*H1508*(H$35+H$600)/(H$35+H$600+H$39)</f>
        <v>2.4736900826306113E-2</v>
      </c>
      <c r="I1511" s="1">
        <f>[1]Transport!E$25/SUM([1]Transport!E$21,[1]Transport!E$25)*I1508*(I$35+I$600)/(I$35+I$600+I$39)</f>
        <v>2.8329850305800357E-2</v>
      </c>
      <c r="J1511" s="1">
        <f>[1]Transport!F$25/SUM([1]Transport!F$21,[1]Transport!F$25)*J1508*(J$35+J$600)/(J$35+J$600+J$39)</f>
        <v>6.3118812974749625E-2</v>
      </c>
      <c r="K1511" s="1">
        <f>[1]Transport!G$25/SUM([1]Transport!G$21,[1]Transport!G$25)*K1508*(K$35+K$600)/(K$35+K$600+K$39)</f>
        <v>5.2581664501331359E-2</v>
      </c>
      <c r="L1511" s="1">
        <f>[1]Transport!H$25/SUM([1]Transport!H$21,[1]Transport!H$25)*L1508*(L$35+L$600)/(L$35+L$600+L$39)</f>
        <v>2.501090593660342E-2</v>
      </c>
      <c r="M1511" s="1">
        <f>[1]Transport!I$25/SUM([1]Transport!I$21,[1]Transport!I$25)*M1508*(M$35+M$600)/(M$35+M$600+M$39)</f>
        <v>3.0958817506108453E-2</v>
      </c>
      <c r="N1511" s="1">
        <f>[1]Transport!J$25/SUM([1]Transport!J$21,[1]Transport!J$25)*N1508*(N$35+N$600)/(N$35+N$600+N$39)</f>
        <v>9.973816989223771E-4</v>
      </c>
      <c r="O1511" s="1">
        <f>[1]Transport!K$25/SUM([1]Transport!K$21,[1]Transport!K$25)*O1508*(O$35+O$600)/(O$35+O$600+O$39)</f>
        <v>9.6416612367461062E-4</v>
      </c>
      <c r="P1511" s="1">
        <f>[1]Transport!L$25/SUM([1]Transport!L$21,[1]Transport!L$25)*P1508*(P$35+P$600)/(P$35+P$600+P$39)</f>
        <v>1.1460705806500056E-3</v>
      </c>
      <c r="Q1511" s="1">
        <f>[1]Transport!M$25/SUM([1]Transport!M$21,[1]Transport!M$25)*Q1508*(Q$35+Q$600)/(Q$35+Q$600+Q$39)</f>
        <v>1.9697813933056241E-3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0.30597122691669593</v>
      </c>
      <c r="L1512" s="1">
        <f>(L$39+L$719)/([1]Transport!H$21+[1]Transport!H$25)*L1508</f>
        <v>0.16909325870180344</v>
      </c>
      <c r="M1512" s="1">
        <f>(M$39+M$719)/([1]Transport!I$21+[1]Transport!I$25)*M1508</f>
        <v>7.5923554320796692E-3</v>
      </c>
      <c r="N1512" s="1">
        <f>(N$39+N$719)/([1]Transport!J$21+[1]Transport!J$25)*N1508</f>
        <v>2.1658883201501456E-4</v>
      </c>
      <c r="O1512" s="1">
        <f>(O$39+O$719)/([1]Transport!K$21+[1]Transport!K$25)*O1508</f>
        <v>3.5010807116288468E-4</v>
      </c>
      <c r="P1512" s="1">
        <f>(P$39+P$719)/([1]Transport!L$21+[1]Transport!L$25)*P1508</f>
        <v>2.8200997010877825E-4</v>
      </c>
      <c r="Q1512" s="1">
        <f>(Q$39+Q$719)/([1]Transport!M$21+[1]Transport!M$25)*Q1508</f>
        <v>4.8125813505965078E-4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2.0912345824581511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8.5177118023975604E-4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5.6968891638836184E-4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5.6539645470458314E-4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4.432071844340018E-2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0.32191904502817487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0.32346977574768671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0.40413663523825061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0.94792520724244145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0.95204149884725542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0.45484033893323633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3.7957262390767167E-2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7.127203698241171E-4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7.1209430070105632E-4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7.76731606524465E-4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1.5157458674849387E-3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0.11244367130269246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0.11636631841454934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0.11635724089793882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0.10103762243419454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9.5679902928655341E-3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1.5956263040146272E-4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1.6507863549397519E-4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1.7230445744895173E-4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1.7655545395347025E-4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2.2333287974246686E-4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2.2631387968898557E-4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3.6221673618523197E-4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0.11104589625636896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9.019940199125805E-3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9.0137251118029421E-3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9.1742238912131298E-3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9.2456029469057729E-3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4.6177827603322641E-3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1.5601268687279876E-4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1.7412358600784046E-4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1.8973022214830874E-4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2.1327597612359772E-4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2.408685828844114E-4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3.2654549714255458E-4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3.9294133477474825E-2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2.4990014647470948E-3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2.4877333973329211E-3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2.6123983448444067E-3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2.7217105558175526E-3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2.5912447130229466E-3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7.8685462411400486E-4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1.3590445338839617E-4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1.4395145806531991E-4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1.7043883783951933E-4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1.8003153644135432E-4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2.3945756660180727E-4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1.9491140075011499</v>
      </c>
      <c r="G1518" s="3">
        <f t="shared" ref="G1518:K1518" si="1714">SUM(G1519:G1531)</f>
        <v>1.9513498426973439</v>
      </c>
      <c r="H1518" s="3">
        <f t="shared" si="1714"/>
        <v>1.9546964096361543</v>
      </c>
      <c r="I1518" s="3">
        <f t="shared" si="1714"/>
        <v>1.9602710162883095</v>
      </c>
      <c r="J1518" s="3">
        <f t="shared" si="1714"/>
        <v>1.9635030894449323</v>
      </c>
      <c r="K1518" s="3">
        <f t="shared" si="1714"/>
        <v>1.9678191840959236</v>
      </c>
      <c r="L1518" s="3">
        <f t="shared" ref="L1518:O1518" si="1715">SUM(L1519:L1531)</f>
        <v>1.9436183682475308</v>
      </c>
      <c r="M1518" s="3">
        <f t="shared" si="1715"/>
        <v>1.9194415946399421</v>
      </c>
      <c r="N1518" s="3">
        <f t="shared" si="1715"/>
        <v>1.8778992775603263</v>
      </c>
      <c r="O1518" s="3">
        <f t="shared" si="1715"/>
        <v>1.8359937225932512</v>
      </c>
      <c r="P1518" s="3">
        <f>SUM(P1519:P1531)</f>
        <v>1.8017936232066212</v>
      </c>
      <c r="Q1518" s="3">
        <f>SUM(Q1519:Q1531)</f>
        <v>1.7687705913959479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1.7671108914552008E-2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1.1918374202972821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1.1918479031069129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1.0488958007022064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1.0663006936037379E-2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7.8801240266407977E-3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1.005398163923287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1.8368289759998055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1.8724967098933303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1.8295613704149727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1.795034453058441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1.7583227513661204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2.2564048347327261E-3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2.1416756952356468E-3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2.5168491593294856E-3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2.3391898207632388E-3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4.3568981752109196E-4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4.4233817416707293E-4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5.918767290539025E-4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8.2627774751544954E-4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9.4189228712344237E-4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1.2437217875404577E-3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1.1795232160342773E-3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1.7427342873554286E-3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3.2474706189887482E-4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4.4129248740252245E-4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5.5312426723135488E-4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6.017142788508963E-4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6.8180248802206548E-4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5.30971738856471E-4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3.8777610663394543E-4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5.2197710580977259E-4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6.2426577295148378E-4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7.5029447052055403E-4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8.4709447410735424E-4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1.0682751048936678E-3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6.2204049968532082E-5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1.3150492095367414E-4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1.7911166293356747E-4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2.1119476950956587E-4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2.7103767045063263E-4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3.4985685301006976E-4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3.5791917941465365E-4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3.9503257779537E-4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4.7334913644199119E-4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5.666525796346112E-4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6.301810612203896E-4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7.9875973244479797E-4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4.7071721847164301E-5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1.3208051358880012E-4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2.1606636501158734E-4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3.3252056677466756E-4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5.3874518166025247E-4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8.250065969115937E-4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1.0642900828762715E-3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1.0591166065621713E-3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1.6061740446859467E-3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2.3751412802585043E-5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5.94035650303115E-5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9.354195093471135E-5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1.3010810543975047E-4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1.8898982265988954E-4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2.3601467099238361E-4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3.2397973772091475E-4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3.2170263000227332E-4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4.8721539406048047E-4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1.3321143432321674E-5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3.7216003441808447E-5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6.2792860817399856E-5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8.6763777662422585E-5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1.2496186245789288E-4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1.5748948428599441E-4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1.9793369571189902E-4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2.3549175799581528E-4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3.0183266526030722E-4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7.5207942458208573E-6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1.94619991496031E-5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3.7141022865379582E-5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5.4988151490283062E-5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8.7322253191525622E-5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1.1007705855786127E-4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1.39523568026526E-4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1.628572125846204E-4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2.1406929052315255E-4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1.612687137084073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6.7054692144623859E-4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4.6221605801473624E-4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4.8145273763784116E-4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8.4558773339184143E-2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0.61933488136452552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0.62236547453852298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0.7875653269710553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1.9319847615861148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1.9528734741375717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0.93541749316310485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7.9475932186969786E-2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1.5497934371959032E-3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1.5582606613846076E-3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1.6997050892129783E-3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3.3168741213526792E-3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0.12399871858170372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0.12850239051809981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0.12849310717351498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0.1116025291305871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1.0606761731525862E-2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1.8853387631224586E-4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1.99047412471309E-4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2.1227447813291554E-4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2.2087614117882853E-4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2.8085849684592864E-4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2.8460733653779316E-4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4.5551576720245139E-4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8.0999872796133632E-2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6.599086015076674E-3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6.5949728609723283E-3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6.7134691427869113E-3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6.7680796194575354E-3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3.3872593206761038E-3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1.2302452239145185E-4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1.4020092026028192E-4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1.5509808846119383E-4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1.765702595555695E-4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2.0024556927268359E-4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2.7147288444886672E-4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2.655504083890332E-2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1.6910444773216347E-3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1.6836508087219688E-3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1.7686736625843512E-3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1.843787514592167E-3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1.7570837690600179E-3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5.3868660980653667E-4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1.0090450368334557E-4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1.0870499289570815E-4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1.3026683846086246E-4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1.3864519464986292E-4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1.8491673759951475E-4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11.098927012431913</v>
      </c>
      <c r="G1533" s="1">
        <f t="shared" si="1719"/>
        <v>11.154839908548203</v>
      </c>
      <c r="H1533" s="1">
        <f t="shared" si="1719"/>
        <v>11.156157923211245</v>
      </c>
      <c r="I1533" s="1">
        <f t="shared" si="1719"/>
        <v>11.156678970588413</v>
      </c>
      <c r="J1533" s="1">
        <f t="shared" si="1719"/>
        <v>11.259867940657642</v>
      </c>
      <c r="K1533" s="1">
        <f t="shared" si="1719"/>
        <v>11.635807715224244</v>
      </c>
      <c r="L1533" s="1">
        <f t="shared" ref="L1533:O1533" si="1720">IFERROR(L1519/L1499,"-")</f>
        <v>11.780288145256394</v>
      </c>
      <c r="M1533" s="1">
        <f t="shared" si="1720"/>
        <v>11.85592387008565</v>
      </c>
      <c r="N1533" s="1">
        <f t="shared" si="1720"/>
        <v>11.887033131637626</v>
      </c>
      <c r="O1533" s="1">
        <f t="shared" si="1720"/>
        <v>11.913862498205905</v>
      </c>
      <c r="P1533" s="1">
        <f t="shared" ref="P1533:Q1536" si="1721">IFERROR(P1519/P1499,"-")</f>
        <v>11.913862498205919</v>
      </c>
      <c r="Q1533" s="1">
        <f t="shared" si="1721"/>
        <v>11.913862498205896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6.2845243629359997</v>
      </c>
      <c r="G1534" s="1">
        <f t="shared" si="1719"/>
        <v>6.2878250431889411</v>
      </c>
      <c r="H1534" s="1">
        <f t="shared" si="1719"/>
        <v>6.2904728325396952</v>
      </c>
      <c r="I1534" s="1">
        <f t="shared" si="1719"/>
        <v>6.2951236374328756</v>
      </c>
      <c r="J1534" s="1">
        <f t="shared" si="1719"/>
        <v>6.4288329815700385</v>
      </c>
      <c r="K1534" s="1">
        <f t="shared" si="1719"/>
        <v>6.552873717014382</v>
      </c>
      <c r="L1534" s="1">
        <f t="shared" ref="L1534:O1534" si="1722">IFERROR(L1520/L1500,"-")</f>
        <v>6.6086734631664266</v>
      </c>
      <c r="M1534" s="1">
        <f t="shared" si="1722"/>
        <v>6.6883383761237507</v>
      </c>
      <c r="N1534" s="1">
        <f t="shared" si="1722"/>
        <v>6.7324085926413471</v>
      </c>
      <c r="O1534" s="1">
        <f t="shared" si="1722"/>
        <v>6.746649237629998</v>
      </c>
      <c r="P1534" s="1">
        <f t="shared" si="1721"/>
        <v>6.7466492376299936</v>
      </c>
      <c r="Q1534" s="1">
        <f t="shared" si="1721"/>
        <v>6.7466492376299927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4.0901432735634922</v>
      </c>
      <c r="G1535" s="1">
        <f t="shared" si="1719"/>
        <v>4.0960119815987106</v>
      </c>
      <c r="H1535" s="1">
        <f t="shared" si="1719"/>
        <v>4.1013740878271454</v>
      </c>
      <c r="I1535" s="1">
        <f t="shared" si="1719"/>
        <v>4.1080990687877934</v>
      </c>
      <c r="J1535" s="1">
        <f t="shared" si="1719"/>
        <v>4.1303870556877307</v>
      </c>
      <c r="K1535" s="1">
        <f t="shared" si="1719"/>
        <v>4.190864676894428</v>
      </c>
      <c r="L1535" s="1">
        <f t="shared" ref="L1535:O1535" si="1723">IFERROR(L1521/L1501,"-")</f>
        <v>4.3247714984489809</v>
      </c>
      <c r="M1535" s="1">
        <f t="shared" si="1723"/>
        <v>4.3688844917450469</v>
      </c>
      <c r="N1535" s="1">
        <f t="shared" si="1723"/>
        <v>4.4002424936824989</v>
      </c>
      <c r="O1535" s="1">
        <f t="shared" si="1723"/>
        <v>4.4273719617267702</v>
      </c>
      <c r="P1535" s="1">
        <f t="shared" si="1721"/>
        <v>4.4389918965394228</v>
      </c>
      <c r="Q1535" s="1">
        <f t="shared" si="1721"/>
        <v>4.4389918965394228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3.7650534829600377</v>
      </c>
      <c r="G1536" s="1">
        <f t="shared" si="1719"/>
        <v>3.7755710351922014</v>
      </c>
      <c r="H1536" s="1">
        <f t="shared" si="1719"/>
        <v>3.7876908206557722</v>
      </c>
      <c r="I1536" s="1">
        <f t="shared" si="1719"/>
        <v>3.8051211392568622</v>
      </c>
      <c r="J1536" s="1">
        <f t="shared" si="1719"/>
        <v>3.8369848779629963</v>
      </c>
      <c r="K1536" s="1">
        <f t="shared" si="1719"/>
        <v>3.8728766203228271</v>
      </c>
      <c r="L1536" s="1">
        <f t="shared" ref="L1536:O1536" si="1724">IFERROR(L1522/L1502,"-")</f>
        <v>3.9458677486870739</v>
      </c>
      <c r="M1536" s="1">
        <f t="shared" si="1724"/>
        <v>4.0401665380482932</v>
      </c>
      <c r="N1536" s="1">
        <f t="shared" si="1724"/>
        <v>4.0713014742838789</v>
      </c>
      <c r="O1536" s="1">
        <f t="shared" si="1724"/>
        <v>4.098650374773225</v>
      </c>
      <c r="P1536" s="1">
        <f t="shared" si="1721"/>
        <v>4.1161620066740188</v>
      </c>
      <c r="Q1536" s="1">
        <f t="shared" si="1721"/>
        <v>4.123757732863722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4.6391179485367804</v>
      </c>
      <c r="J1537" s="1">
        <f t="shared" si="1725"/>
        <v>4.6871263976022766</v>
      </c>
      <c r="K1537" s="1">
        <f t="shared" si="1725"/>
        <v>4.7511497248419383</v>
      </c>
      <c r="L1537" s="1">
        <f t="shared" ref="L1537:O1537" si="1726">IFERROR(L1523/L1504,"-")</f>
        <v>4.8177630230282356</v>
      </c>
      <c r="M1537" s="1">
        <f t="shared" si="1726"/>
        <v>4.9019186308654072</v>
      </c>
      <c r="N1537" s="1">
        <f t="shared" si="1726"/>
        <v>4.9301825884446187</v>
      </c>
      <c r="O1537" s="1">
        <f t="shared" si="1726"/>
        <v>4.9376073198960269</v>
      </c>
      <c r="P1537" s="1">
        <f t="shared" ref="P1537:Q1540" si="1727">IFERROR(P1523/P1504,"-")</f>
        <v>4.9376073198960144</v>
      </c>
      <c r="Q1537" s="1">
        <f t="shared" si="1727"/>
        <v>4.9376073198960206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2.7008868509993591</v>
      </c>
      <c r="J1538" s="1">
        <f t="shared" si="1725"/>
        <v>2.7251786792940562</v>
      </c>
      <c r="K1538" s="1">
        <f t="shared" si="1725"/>
        <v>2.7535428100395793</v>
      </c>
      <c r="L1538" s="1">
        <f t="shared" ref="L1538:O1538" si="1728">IFERROR(L1524/L1505,"-")</f>
        <v>2.7903868252136603</v>
      </c>
      <c r="M1538" s="1">
        <f t="shared" si="1728"/>
        <v>2.8317747473019321</v>
      </c>
      <c r="N1538" s="1">
        <f t="shared" si="1728"/>
        <v>2.8554259211727322</v>
      </c>
      <c r="O1538" s="1">
        <f t="shared" si="1728"/>
        <v>2.8629122117594501</v>
      </c>
      <c r="P1538" s="1">
        <f t="shared" si="1727"/>
        <v>2.862912211759451</v>
      </c>
      <c r="Q1538" s="1">
        <f t="shared" si="1727"/>
        <v>2.8629122117594554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</v>
      </c>
      <c r="J1539" s="1">
        <f t="shared" si="1725"/>
        <v>1.778948961164035</v>
      </c>
      <c r="K1539" s="1">
        <f t="shared" si="1725"/>
        <v>1.7934277486214407</v>
      </c>
      <c r="L1539" s="1">
        <f t="shared" ref="L1539:O1539" si="1729">IFERROR(L1525/L1506,"-")</f>
        <v>1.8140092645190251</v>
      </c>
      <c r="M1539" s="1">
        <f t="shared" si="1729"/>
        <v>1.8399764400316028</v>
      </c>
      <c r="N1539" s="1">
        <f t="shared" si="1729"/>
        <v>1.8581709688666574</v>
      </c>
      <c r="O1539" s="1">
        <f t="shared" si="1729"/>
        <v>1.8706163804262868</v>
      </c>
      <c r="P1539" s="1">
        <f t="shared" si="1727"/>
        <v>1.8752252137142986</v>
      </c>
      <c r="Q1539" s="1">
        <f t="shared" si="1727"/>
        <v>1.875225213714302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1.5620411785777202</v>
      </c>
      <c r="J1540" s="1">
        <f t="shared" si="1725"/>
        <v>1.5795668919819266</v>
      </c>
      <c r="K1540" s="1">
        <f t="shared" si="1725"/>
        <v>1.5959102299445354</v>
      </c>
      <c r="L1540" s="1">
        <f t="shared" ref="L1540:O1540" si="1730">IFERROR(L1526/L1507,"-")</f>
        <v>1.6153546818469677</v>
      </c>
      <c r="M1540" s="1">
        <f t="shared" si="1730"/>
        <v>1.6374744037486419</v>
      </c>
      <c r="N1540" s="1">
        <f t="shared" si="1730"/>
        <v>1.6550991371928852</v>
      </c>
      <c r="O1540" s="1">
        <f t="shared" si="1730"/>
        <v>1.6674185842720164</v>
      </c>
      <c r="P1540" s="1">
        <f t="shared" si="1727"/>
        <v>1.6749438742336933</v>
      </c>
      <c r="Q1540" s="1">
        <f t="shared" si="1727"/>
        <v>1.6779856082197406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0.77116510534577742</v>
      </c>
      <c r="G1541" s="1">
        <f t="shared" si="1731"/>
        <v>0.78723832996731991</v>
      </c>
      <c r="H1541" s="1">
        <f t="shared" si="1731"/>
        <v>0.81134816689963396</v>
      </c>
      <c r="I1541" s="1">
        <f t="shared" si="1731"/>
        <v>0.85153122845348905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1.9078836334110878</v>
      </c>
      <c r="G1542" s="1">
        <f t="shared" si="1731"/>
        <v>1.9238839420336884</v>
      </c>
      <c r="H1542" s="1">
        <f t="shared" si="1731"/>
        <v>1.9240297585762116</v>
      </c>
      <c r="I1542" s="1">
        <f t="shared" si="1731"/>
        <v>1.9487600437578791</v>
      </c>
      <c r="J1542" s="1">
        <f t="shared" si="1731"/>
        <v>2.0381194073384212</v>
      </c>
      <c r="K1542" s="1">
        <f t="shared" si="1731"/>
        <v>2.051248266490628</v>
      </c>
      <c r="L1542" s="1">
        <f t="shared" ref="L1542:O1542" si="1734">IFERROR(L1528/L1514,"-")</f>
        <v>2.0565842848437637</v>
      </c>
      <c r="M1542" s="1">
        <f t="shared" si="1734"/>
        <v>2.0938267720356394</v>
      </c>
      <c r="N1542" s="1">
        <f t="shared" si="1734"/>
        <v>2.1744761379253918</v>
      </c>
      <c r="O1542" s="1">
        <f t="shared" si="1734"/>
        <v>2.1882785185199505</v>
      </c>
      <c r="P1542" s="1">
        <f t="shared" si="1733"/>
        <v>2.1882785185199518</v>
      </c>
      <c r="Q1542" s="1">
        <f t="shared" si="1733"/>
        <v>2.1882785185199509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1.1027629847473202</v>
      </c>
      <c r="G1543" s="1">
        <f t="shared" si="1731"/>
        <v>1.1042919658273995</v>
      </c>
      <c r="H1543" s="1">
        <f t="shared" si="1731"/>
        <v>1.1042983331498979</v>
      </c>
      <c r="I1543" s="1">
        <f t="shared" si="1731"/>
        <v>1.1045640865438362</v>
      </c>
      <c r="J1543" s="1">
        <f t="shared" si="1731"/>
        <v>1.108567359169971</v>
      </c>
      <c r="K1543" s="1">
        <f t="shared" si="1731"/>
        <v>1.1815666101636135</v>
      </c>
      <c r="L1543" s="1">
        <f t="shared" ref="L1543:O1543" si="1735">IFERROR(L1529/L1515,"-")</f>
        <v>1.2057733084338074</v>
      </c>
      <c r="M1543" s="1">
        <f t="shared" si="1735"/>
        <v>1.2319732250444284</v>
      </c>
      <c r="N1543" s="1">
        <f t="shared" si="1735"/>
        <v>1.2510298392540093</v>
      </c>
      <c r="O1543" s="1">
        <f t="shared" si="1735"/>
        <v>1.2575779131572415</v>
      </c>
      <c r="P1543" s="1">
        <f t="shared" si="1733"/>
        <v>1.25757791315724</v>
      </c>
      <c r="Q1543" s="1">
        <f t="shared" si="1733"/>
        <v>1.2575779131572422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0.72942698043637022</v>
      </c>
      <c r="G1544" s="1">
        <f t="shared" si="1731"/>
        <v>0.73161083880758371</v>
      </c>
      <c r="H1544" s="1">
        <f t="shared" si="1731"/>
        <v>0.73165897330689611</v>
      </c>
      <c r="I1544" s="1">
        <f t="shared" si="1731"/>
        <v>0.73177515857411379</v>
      </c>
      <c r="J1544" s="1">
        <f t="shared" si="1731"/>
        <v>0.73203225991038356</v>
      </c>
      <c r="K1544" s="1">
        <f t="shared" si="1731"/>
        <v>0.73352504794581974</v>
      </c>
      <c r="L1544" s="1">
        <f t="shared" ref="L1544:O1544" si="1736">IFERROR(L1530/L1516,"-")</f>
        <v>0.78855460320196247</v>
      </c>
      <c r="M1544" s="1">
        <f t="shared" si="1736"/>
        <v>0.8051805242166844</v>
      </c>
      <c r="N1544" s="1">
        <f t="shared" si="1736"/>
        <v>0.8174664357898469</v>
      </c>
      <c r="O1544" s="1">
        <f t="shared" si="1736"/>
        <v>0.8278956812896896</v>
      </c>
      <c r="P1544" s="1">
        <f t="shared" si="1733"/>
        <v>0.83134781163543403</v>
      </c>
      <c r="Q1544" s="1">
        <f t="shared" si="1733"/>
        <v>0.83134781163543126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0.6758016652568728</v>
      </c>
      <c r="G1545" s="1">
        <f t="shared" si="1731"/>
        <v>0.67668806968577455</v>
      </c>
      <c r="H1545" s="1">
        <f t="shared" si="1731"/>
        <v>0.67678104515821402</v>
      </c>
      <c r="I1545" s="1">
        <f t="shared" si="1731"/>
        <v>0.67703061674144982</v>
      </c>
      <c r="J1545" s="1">
        <f t="shared" si="1731"/>
        <v>0.67743702968382935</v>
      </c>
      <c r="K1545" s="1">
        <f t="shared" si="1731"/>
        <v>0.67808484479653941</v>
      </c>
      <c r="L1545" s="1">
        <f t="shared" ref="L1545:O1545" si="1737">IFERROR(L1531/L1517,"-")</f>
        <v>0.68460754159397064</v>
      </c>
      <c r="M1545" s="1">
        <f t="shared" si="1737"/>
        <v>0.74246649883484261</v>
      </c>
      <c r="N1545" s="1">
        <f t="shared" si="1737"/>
        <v>0.75515034273832649</v>
      </c>
      <c r="O1545" s="1">
        <f t="shared" si="1737"/>
        <v>0.76430255047572104</v>
      </c>
      <c r="P1545" s="1">
        <f t="shared" si="1733"/>
        <v>0.77011615514944465</v>
      </c>
      <c r="Q1545" s="1">
        <f t="shared" si="1733"/>
        <v>0.77223175790060472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16.710523007770618</v>
      </c>
      <c r="G1546" s="3">
        <f t="shared" ref="G1546:K1546" si="1738">G1547+G1550+G1552+G1559+G1567</f>
        <v>15.539515423647472</v>
      </c>
      <c r="H1546" s="3">
        <f t="shared" si="1738"/>
        <v>10.452951000642591</v>
      </c>
      <c r="I1546" s="3">
        <f t="shared" si="1738"/>
        <v>10.079999067442309</v>
      </c>
      <c r="J1546" s="3">
        <f t="shared" si="1738"/>
        <v>7.6772269071550783</v>
      </c>
      <c r="K1546" s="3">
        <f t="shared" si="1738"/>
        <v>7.3588991983695298</v>
      </c>
      <c r="L1546" s="3">
        <f t="shared" ref="L1546:O1546" si="1739">L1547+L1550+L1552+L1559+L1567</f>
        <v>7.6657280662851779</v>
      </c>
      <c r="M1546" s="3">
        <f t="shared" si="1739"/>
        <v>7.9725982139056235</v>
      </c>
      <c r="N1546" s="3">
        <f t="shared" si="1739"/>
        <v>8.3459369787198074</v>
      </c>
      <c r="O1546" s="3">
        <f t="shared" si="1739"/>
        <v>8.8703306680016301</v>
      </c>
      <c r="P1546" s="3">
        <f>P1547+P1550+P1552+P1559+P1567</f>
        <v>9.4525085913311315</v>
      </c>
      <c r="Q1546" s="3">
        <f>Q1547+Q1550+Q1552+Q1559+Q1567</f>
        <v>10.092454505892695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7.6110026757625571E-2</v>
      </c>
      <c r="G1547" s="1">
        <f t="shared" ref="G1547:K1547" si="1742">SUM(G1548:G1549)</f>
        <v>0.23502735263269139</v>
      </c>
      <c r="H1547" s="1">
        <f t="shared" si="1742"/>
        <v>3.871497645611035</v>
      </c>
      <c r="I1547" s="1">
        <f t="shared" si="1742"/>
        <v>3.9017324380055913</v>
      </c>
      <c r="J1547" s="1">
        <f t="shared" si="1742"/>
        <v>6.3489213457992788</v>
      </c>
      <c r="K1547" s="1">
        <f t="shared" si="1742"/>
        <v>7.3588021891205972</v>
      </c>
      <c r="L1547" s="1">
        <f t="shared" ref="L1547:O1547" si="1743">SUM(L1548:L1549)</f>
        <v>7.6657279966017553</v>
      </c>
      <c r="M1547" s="1">
        <f t="shared" si="1743"/>
        <v>7.9725980742129492</v>
      </c>
      <c r="N1547" s="1">
        <f t="shared" si="1743"/>
        <v>8.3459369787198074</v>
      </c>
      <c r="O1547" s="1">
        <f t="shared" si="1743"/>
        <v>8.8703306680016301</v>
      </c>
      <c r="P1547" s="1">
        <f>SUM(P1548:P1549)</f>
        <v>9.4525084557723975</v>
      </c>
      <c r="Q1547" s="1">
        <f>SUM(Q1548:Q1549)</f>
        <v>10.092452630950291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4.0553600335016877E-2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3.4830935089441246E-2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2.6441949026590975E-2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1.318981878281985E-2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3.5556426422608686E-2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0.20019641754325015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3.8450556965844442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3.8885426192227714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6.3489213457992788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7.3588021891205972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7.6657279966017553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7.9725980742129492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8.3459369787198074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8.8703306680016301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9.4525084557723975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10.092452630950291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1.5086155024009294E-5</v>
      </c>
      <c r="H1550" s="1">
        <f t="shared" si="1745"/>
        <v>2.140488442521913E-5</v>
      </c>
      <c r="I1550" s="1">
        <f t="shared" si="1745"/>
        <v>0</v>
      </c>
      <c r="J1550" s="1">
        <f t="shared" si="1745"/>
        <v>1.4909499409745729E-7</v>
      </c>
      <c r="K1550" s="1">
        <f t="shared" si="1745"/>
        <v>2.9618240931891886E-7</v>
      </c>
      <c r="L1550" s="1">
        <f t="shared" si="1745"/>
        <v>6.968342237785949E-8</v>
      </c>
      <c r="M1550" s="1">
        <f t="shared" si="1745"/>
        <v>1.3969267448328393E-7</v>
      </c>
      <c r="N1550" s="1">
        <f t="shared" si="1745"/>
        <v>0</v>
      </c>
      <c r="O1550" s="1">
        <f t="shared" si="1745"/>
        <v>0</v>
      </c>
      <c r="P1550" s="1">
        <f>P1551</f>
        <v>1.355587332199854E-7</v>
      </c>
      <c r="Q1550" s="1">
        <f>Q1551</f>
        <v>1.8749424032461029E-6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1.5086155024009294E-5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2.140488442521913E-5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1.4909499409745729E-7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2.9618240931891886E-7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6.968342237785949E-8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1.3969267448328393E-7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0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0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1.355587332199854E-7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1.8749424032461029E-6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1.0774768300661275</v>
      </c>
      <c r="G1552" s="1">
        <f t="shared" ref="G1552:K1552" si="1746">SUM(G1557:G1558)</f>
        <v>2.3424353359074761</v>
      </c>
      <c r="H1552" s="1">
        <f t="shared" si="1746"/>
        <v>0.76083096732693367</v>
      </c>
      <c r="I1552" s="1">
        <f t="shared" si="1746"/>
        <v>1.0434949108486691</v>
      </c>
      <c r="J1552" s="1">
        <f t="shared" si="1746"/>
        <v>0.85731676859200212</v>
      </c>
      <c r="K1552" s="1">
        <f t="shared" si="1746"/>
        <v>3.328760989566113E-5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1.0184955579894659</v>
      </c>
      <c r="G1553" s="1">
        <f t="shared" ref="G1553:K1553" si="1748">IF(G1552-G1554&lt;0,0,G1552-G1554)</f>
        <v>2.2142101101444824</v>
      </c>
      <c r="H1553" s="1">
        <f t="shared" si="1748"/>
        <v>0.71918308804635822</v>
      </c>
      <c r="I1553" s="1">
        <f t="shared" si="1748"/>
        <v>0.98637306801790969</v>
      </c>
      <c r="J1553" s="1">
        <f t="shared" si="1748"/>
        <v>0.80149931531694807</v>
      </c>
      <c r="K1553" s="1">
        <f t="shared" si="1748"/>
        <v>2.0847289626010456E-5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5.8981272076661637E-2</v>
      </c>
      <c r="G1554" s="1">
        <f t="shared" ref="G1554:K1554" si="1750">SUM(G1555:G1556)</f>
        <v>0.12822522576299372</v>
      </c>
      <c r="H1554" s="1">
        <f t="shared" si="1750"/>
        <v>4.1647879280575416E-2</v>
      </c>
      <c r="I1554" s="1">
        <f t="shared" si="1750"/>
        <v>5.7121842830759412E-2</v>
      </c>
      <c r="J1554" s="1">
        <f t="shared" si="1750"/>
        <v>5.5817453275054052E-2</v>
      </c>
      <c r="K1554" s="1">
        <f t="shared" si="1750"/>
        <v>1.2440320269650675E-5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5.8981272076661637E-2</v>
      </c>
      <c r="G1555" s="1">
        <f>[1]Transport!C$25/SUM([1]Transport!C$21,[1]Transport!C$25)*G1552*(G$35+G$600)/(G$35+G$600+G$39)</f>
        <v>0.12822522576299372</v>
      </c>
      <c r="H1555" s="1">
        <f>[1]Transport!D$25/SUM([1]Transport!D$21,[1]Transport!D$25)*H1552*(H$35+H$600)/(H$35+H$600+H$39)</f>
        <v>4.1647879280575416E-2</v>
      </c>
      <c r="I1555" s="1">
        <f>[1]Transport!E$25/SUM([1]Transport!E$21,[1]Transport!E$25)*I1552*(I$35+I$600)/(I$35+I$600+I$39)</f>
        <v>5.7121842830759412E-2</v>
      </c>
      <c r="J1555" s="1">
        <f>[1]Transport!F$25/SUM([1]Transport!F$21,[1]Transport!F$25)*J1552*(J$35+J$600)/(J$35+J$600+J$39)</f>
        <v>5.5817453275054052E-2</v>
      </c>
      <c r="K1555" s="1">
        <f>[1]Transport!G$25/SUM([1]Transport!G$21,[1]Transport!G$25)*K1552*(K$35+K$600)/(K$35+K$600+K$39)</f>
        <v>1.8243689072506962E-6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1.0615951362399979E-5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0.72067264253064633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1.7655818697884738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0.54155818306223025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0.27217898344716457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0.35680418753548121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0.57685346611900257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0.21927278426470342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0.77131592740150445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0.85731676859200212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3.328760989566113E-5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15.531232732771226</v>
      </c>
      <c r="G1559" s="1">
        <f t="shared" ref="G1559:K1559" si="1752">SUM(G1564:G1566)</f>
        <v>12.939658563686397</v>
      </c>
      <c r="H1559" s="1">
        <f t="shared" si="1752"/>
        <v>5.7887499610749771</v>
      </c>
      <c r="I1559" s="1">
        <f t="shared" si="1752"/>
        <v>5.1347717185880493</v>
      </c>
      <c r="J1559" s="1">
        <f t="shared" si="1752"/>
        <v>0.47098864366880316</v>
      </c>
      <c r="K1559" s="1">
        <f t="shared" si="1752"/>
        <v>6.3425456627372073E-5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15.14845966566533</v>
      </c>
      <c r="G1560" s="1">
        <f t="shared" ref="G1560:K1560" si="1754">IF(G1559-G1561&lt;0,0,G1559-G1561)</f>
        <v>12.602442438992485</v>
      </c>
      <c r="H1560" s="1">
        <f t="shared" si="1754"/>
        <v>5.5289337342185414</v>
      </c>
      <c r="I1560" s="1">
        <f t="shared" si="1754"/>
        <v>4.8519852589212205</v>
      </c>
      <c r="J1560" s="1">
        <f t="shared" si="1754"/>
        <v>0.43291248619306716</v>
      </c>
      <c r="K1560" s="1">
        <f t="shared" si="1754"/>
        <v>5.1705028025443837E-5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0.38277306710589626</v>
      </c>
      <c r="G1561" s="1">
        <f t="shared" ref="G1561:K1561" si="1756">SUM(G1562:G1563)</f>
        <v>0.33721612469391149</v>
      </c>
      <c r="H1561" s="1">
        <f t="shared" si="1756"/>
        <v>0.25981622685643546</v>
      </c>
      <c r="I1561" s="1">
        <f t="shared" si="1756"/>
        <v>0.2827864596668288</v>
      </c>
      <c r="J1561" s="1">
        <f t="shared" si="1756"/>
        <v>3.8076157475736006E-2</v>
      </c>
      <c r="K1561" s="1">
        <f t="shared" si="1756"/>
        <v>1.1720428601928238E-5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0.38277306710589626</v>
      </c>
      <c r="G1562" s="1">
        <f>[1]Transport!C$26/SUM([1]Transport!C$22,[1]Transport!C$26)*G1559*(G$34+G$582)/(G$34+G$582+G$38)</f>
        <v>0.33721612469391149</v>
      </c>
      <c r="H1562" s="1">
        <f>[1]Transport!D$26/SUM([1]Transport!D$22,[1]Transport!D$26)*H1559*(H$34+H$582)/(H$34+H$582+H$38)</f>
        <v>0.25981622685643546</v>
      </c>
      <c r="I1562" s="1">
        <f>[1]Transport!E$26/SUM([1]Transport!E$22,[1]Transport!E$26)*I1559*(I$34+I$582)/(I$34+I$582+I$38)</f>
        <v>0.2827864596668288</v>
      </c>
      <c r="J1562" s="1">
        <f>[1]Transport!F$26/SUM([1]Transport!F$22,[1]Transport!F$26)*J1559*(J$34+J$582)/(J$34+J$582+J$38)</f>
        <v>3.7077473795913959E-2</v>
      </c>
      <c r="K1562" s="1">
        <f>[1]Transport!G$26/SUM([1]Transport!G$22,[1]Transport!G$26)*K1559*(K$34+K$582)/(K$34+K$582+K$38)</f>
        <v>8.0088120219040126E-6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9.9868367982204457E-4</v>
      </c>
      <c r="K1563" s="1">
        <f>(K$38+K$718)/([1]Transport!G$22+[1]Transport!G$26)*K1559</f>
        <v>3.7116165800242253E-6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11.081086926151631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7.4388314372481217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2.7252328142717128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2.7389100440162562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4.450145806619596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5.2484604570406974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2.8866996522866759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1.8507293701790481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4.6201363685035907E-4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3.3594787048553491E-5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0.25236666939757824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0.17681749451658837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0.5451323043927454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0.47052663003195283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2.9830669578818583E-5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2.5703418175637361E-2</v>
      </c>
      <c r="G1567" s="1">
        <f t="shared" ref="G1567:K1567" si="1758">G1572</f>
        <v>2.2379085265884887E-2</v>
      </c>
      <c r="H1567" s="1">
        <f t="shared" si="1758"/>
        <v>3.1851021745220622E-2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2.3777787066849188E-2</v>
      </c>
      <c r="G1568" s="1">
        <f t="shared" ref="G1568:K1568" si="1760">IF(G1567-G1569&lt;0,0,G1567-G1569)</f>
        <v>1.9607027375644712E-2</v>
      </c>
      <c r="H1568" s="1">
        <f t="shared" si="1760"/>
        <v>3.1828146633663311E-2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1.925631108788175E-3</v>
      </c>
      <c r="G1569" s="1">
        <f t="shared" ref="G1569:K1569" si="1762">SUM(G1570:G1571)</f>
        <v>2.7720578902401738E-3</v>
      </c>
      <c r="H1569" s="1">
        <f t="shared" si="1762"/>
        <v>2.2875111557311834E-5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1.925631108788175E-3</v>
      </c>
      <c r="G1570" s="1">
        <f>IF(SUM([1]Transport!C$24,[1]Transport!C$27)=0,0,[1]Transport!C$27/SUM([1]Transport!C$24,[1]Transport!C$27)*G1567*(G$47+G$614)/(G$47+G$614+G$49))</f>
        <v>2.7720578902401738E-3</v>
      </c>
      <c r="H1570" s="1">
        <f>IF(SUM([1]Transport!D$24,[1]Transport!D$27)=0,0,[1]Transport!D$27/SUM([1]Transport!D$24,[1]Transport!D$27)*H1567*(H$47+H$614)/(H$47+H$614+H$49))</f>
        <v>2.2875111557311834E-5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2.5703418175637361E-2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2.2379085265884887E-2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3.1851021745220622E-2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4.7786508371687155</v>
      </c>
      <c r="G1573" s="3">
        <f t="shared" ref="G1573:K1573" si="1764">SUM(G1574:G1582)</f>
        <v>4.7700867876867177</v>
      </c>
      <c r="H1573" s="3">
        <f t="shared" si="1764"/>
        <v>4.715203672281457</v>
      </c>
      <c r="I1573" s="3">
        <f t="shared" si="1764"/>
        <v>4.6617773165310226</v>
      </c>
      <c r="J1573" s="3">
        <f t="shared" si="1764"/>
        <v>4.8439622227611219</v>
      </c>
      <c r="K1573" s="3">
        <f t="shared" si="1764"/>
        <v>5.0140126745506937</v>
      </c>
      <c r="L1573" s="3">
        <f t="shared" ref="L1573:O1573" si="1765">SUM(L1574:L1582)</f>
        <v>5.2231018398721831</v>
      </c>
      <c r="M1573" s="3">
        <f t="shared" si="1765"/>
        <v>5.4321901345503569</v>
      </c>
      <c r="N1573" s="3">
        <f t="shared" si="1765"/>
        <v>5.6865673388078628</v>
      </c>
      <c r="O1573" s="3">
        <f t="shared" si="1765"/>
        <v>6.0438669486360208</v>
      </c>
      <c r="P1573" s="3">
        <f>SUM(P1574:P1582)</f>
        <v>6.4405382733788477</v>
      </c>
      <c r="Q1573" s="3">
        <f>SUM(Q1574:Q1582)</f>
        <v>6.8765701334678315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2.7950468137545748E-2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2.4230015693968692E-2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1.864902535733845E-2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9.3025391090551818E-3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2.422664030354876E-2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0.13640534457071959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2.619857805761689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2.6494879496953048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4.3258856200014346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5.0139755773497061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5.2231017996911833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5.432190050063868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5.6865673388078628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6.0438669486360208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6.4405381913925766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6.876568999497839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7.0166224730520328E-6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1.0097142655814045E-5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8.2465625944577693E-8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1.6733664030957969E-7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4.0180999839300599E-8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8.4486489137390498E-8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0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0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8.198627081937039E-8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1.1339699921346999E-6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0.20004665872237595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0.49466367366716102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0.15383012563123577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7.7312703468185265E-2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0.12532019640380276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0.20260801917594898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7.7015094973706635E-2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0.27090899403114638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0.30111503612759333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1.169159431326065E-5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2.870407483447079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1.993141621315442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0.76657720247685468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0.77042445268619308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1.5224594673310359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1.7955744955251185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0.98758184696502771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0.63316137797225014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1.5806157056979308E-4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1.149326422495181E-5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0.11628238272253935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8.1471771286195621E-2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0.25117929956888863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0.21680342259589713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1.3745005808865663E-5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8.2399228233273822E-3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7.174218393347284E-3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1.0210702686753906E-2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766">IFERROR(G1574/G1548,"-")</f>
        <v>0.69564643130450587</v>
      </c>
      <c r="H1584" s="1">
        <f t="shared" si="1766"/>
        <v>0.70528179819817061</v>
      </c>
      <c r="I1584" s="1">
        <f t="shared" si="1766"/>
        <v>0.70528179819817005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768">IFERROR(G1575/G1549,"-")</f>
        <v>0.68135756995377195</v>
      </c>
      <c r="H1585" s="1">
        <f t="shared" si="1768"/>
        <v>0.68135756995377306</v>
      </c>
      <c r="I1585" s="1">
        <f t="shared" si="1768"/>
        <v>0.68135756995377239</v>
      </c>
      <c r="J1585" s="1">
        <f t="shared" si="1768"/>
        <v>0.68135756995377295</v>
      </c>
      <c r="K1585" s="1">
        <f t="shared" si="1768"/>
        <v>0.68135756995377172</v>
      </c>
      <c r="L1585" s="1">
        <f t="shared" ref="L1585:O1585" si="1769">IFERROR(L1575/L1549,"-")</f>
        <v>0.68135756995377383</v>
      </c>
      <c r="M1585" s="1">
        <f t="shared" si="1769"/>
        <v>0.68135756995377328</v>
      </c>
      <c r="N1585" s="1">
        <f t="shared" si="1769"/>
        <v>0.68135756995377306</v>
      </c>
      <c r="O1585" s="1">
        <f t="shared" si="1769"/>
        <v>0.68135756995377328</v>
      </c>
      <c r="P1585" s="1">
        <f>IFERROR(P1575/P1549,"-")</f>
        <v>0.6813575699537735</v>
      </c>
      <c r="Q1585" s="1">
        <f>IFERROR(Q1575/Q1549,"-")</f>
        <v>0.68135756995377161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0.46510343171505447</v>
      </c>
      <c r="H1586" s="1">
        <f t="shared" si="1770"/>
        <v>0.47172142840059628</v>
      </c>
      <c r="I1586" s="1" t="str">
        <f t="shared" si="1770"/>
        <v>-</v>
      </c>
      <c r="J1586" s="1">
        <f t="shared" si="1770"/>
        <v>0.55310794600302471</v>
      </c>
      <c r="K1586" s="1">
        <f t="shared" si="1770"/>
        <v>0.56497832094207001</v>
      </c>
      <c r="L1586" s="1">
        <f t="shared" ref="L1586:O1586" si="1771">IFERROR(L1576/L1551,"-")</f>
        <v>0.57662207836777124</v>
      </c>
      <c r="M1586" s="1">
        <f t="shared" si="1771"/>
        <v>0.60480257429318829</v>
      </c>
      <c r="N1586" s="1" t="str">
        <f t="shared" si="1771"/>
        <v>-</v>
      </c>
      <c r="O1586" s="1" t="str">
        <f t="shared" si="1771"/>
        <v>-</v>
      </c>
      <c r="P1586" s="1">
        <f>IFERROR(P1576/P1551,"-")</f>
        <v>0.60480257429318596</v>
      </c>
      <c r="Q1586" s="1">
        <f>IFERROR(Q1576/Q1551,"-")</f>
        <v>0.60480257429318818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0.27758325613680979</v>
      </c>
      <c r="G1587" s="1">
        <f t="shared" ref="G1587:K1587" si="1772">IFERROR(G1577/G1557,"-")</f>
        <v>0.28017034051580081</v>
      </c>
      <c r="H1587" s="1">
        <f t="shared" si="1772"/>
        <v>0.2840509670842869</v>
      </c>
      <c r="I1587" s="1">
        <f t="shared" si="1772"/>
        <v>0.28405096708428712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0.35122961215622145</v>
      </c>
      <c r="G1588" s="1">
        <f t="shared" ref="G1588:K1588" si="1774">IFERROR(G1578/G1558,"-")</f>
        <v>0.35122961215622089</v>
      </c>
      <c r="H1588" s="1">
        <f t="shared" si="1774"/>
        <v>0.35122961215622162</v>
      </c>
      <c r="I1588" s="1">
        <f t="shared" si="1774"/>
        <v>0.35122961215622106</v>
      </c>
      <c r="J1588" s="1">
        <f t="shared" si="1774"/>
        <v>0.35122961215622073</v>
      </c>
      <c r="K1588" s="1">
        <f t="shared" si="1774"/>
        <v>0.35122961215622123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0.25903663625928686</v>
      </c>
      <c r="G1589" s="1">
        <f t="shared" ref="G1589:K1589" si="1776">IFERROR(G1579/G1564,"-")</f>
        <v>0.26793746277611225</v>
      </c>
      <c r="H1589" s="1">
        <f t="shared" si="1776"/>
        <v>0.28128870255135013</v>
      </c>
      <c r="I1589" s="1">
        <f t="shared" si="1776"/>
        <v>0.2812887025513498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0.34211451343153204</v>
      </c>
      <c r="G1590" s="1">
        <f t="shared" ref="G1590:K1590" si="1779">IFERROR(G1580/G1565,"-")</f>
        <v>0.34211451343153282</v>
      </c>
      <c r="H1590" s="1">
        <f t="shared" si="1779"/>
        <v>0.34211451343153165</v>
      </c>
      <c r="I1590" s="1">
        <f t="shared" si="1779"/>
        <v>0.34211451343153171</v>
      </c>
      <c r="J1590" s="1">
        <f t="shared" si="1779"/>
        <v>0.34211451343153193</v>
      </c>
      <c r="K1590" s="1">
        <f t="shared" si="1779"/>
        <v>0.34211451343153199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0.46076759264650824</v>
      </c>
      <c r="H1591" s="1">
        <f t="shared" si="1781"/>
        <v>0.46076759264650835</v>
      </c>
      <c r="I1591" s="1">
        <f t="shared" si="1781"/>
        <v>0.46076759264650785</v>
      </c>
      <c r="J1591" s="1">
        <f t="shared" si="1781"/>
        <v>0.46076759264650824</v>
      </c>
      <c r="K1591" s="1">
        <f t="shared" si="1781"/>
        <v>0.46076759264650813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0.3205769274351799</v>
      </c>
      <c r="G1592" s="1">
        <f t="shared" ref="G1592:K1592" si="1783">IFERROR(G1582/G1572,"-")</f>
        <v>0.32057692743517996</v>
      </c>
      <c r="H1592" s="1">
        <f t="shared" si="1783"/>
        <v>0.32057692743517918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24.481256753642175</v>
      </c>
      <c r="G1593" s="3">
        <f t="shared" ref="G1593" si="1785">G1594+G1597+G1599+G1606+G1614</f>
        <v>23.033992821255044</v>
      </c>
      <c r="H1593" s="3">
        <f t="shared" ref="H1593" si="1786">H1594+H1597+H1599+H1606+H1614</f>
        <v>9.0508836718712988</v>
      </c>
      <c r="I1593" s="3">
        <f t="shared" ref="I1593" si="1787">I1594+I1597+I1599+I1606+I1614</f>
        <v>10.901693748290862</v>
      </c>
      <c r="J1593" s="3">
        <f t="shared" ref="J1593" si="1788">J1594+J1597+J1599+J1606+J1614</f>
        <v>13.422813710451969</v>
      </c>
      <c r="K1593" s="3">
        <f t="shared" ref="K1593" si="1789">K1594+K1597+K1599+K1606+K1614</f>
        <v>13.383736159920488</v>
      </c>
      <c r="L1593" s="3">
        <f t="shared" ref="L1593:O1593" si="1790">L1594+L1597+L1599+L1606+L1614</f>
        <v>8.4675953203739986</v>
      </c>
      <c r="M1593" s="3">
        <f t="shared" si="1790"/>
        <v>8.1747969125886843</v>
      </c>
      <c r="N1593" s="3">
        <f t="shared" si="1790"/>
        <v>8.2877128821156898</v>
      </c>
      <c r="O1593" s="3">
        <f t="shared" si="1790"/>
        <v>8.5765318523401586</v>
      </c>
      <c r="P1593" s="3">
        <f>P1594+P1597+P1599+P1606+P1614</f>
        <v>8.8819662987325216</v>
      </c>
      <c r="Q1593" s="3">
        <f>Q1594+Q1597+Q1599+Q1606+Q1614</f>
        <v>9.2296980326829718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7.416406869135167E-3</v>
      </c>
      <c r="G1594" s="1">
        <f t="shared" ref="G1594" si="1793">SUM(G1595:G1596)</f>
        <v>9.8719588275281309E-2</v>
      </c>
      <c r="H1594" s="1">
        <f t="shared" ref="H1594" si="1794">SUM(H1595:H1596)</f>
        <v>7.5974083301330895</v>
      </c>
      <c r="I1594" s="1">
        <f t="shared" ref="I1594" si="1795">SUM(I1595:I1596)</f>
        <v>5.5022377039828134</v>
      </c>
      <c r="J1594" s="1">
        <f t="shared" ref="J1594" si="1796">SUM(J1595:J1596)</f>
        <v>1.5928456433656295</v>
      </c>
      <c r="K1594" s="1">
        <f t="shared" ref="K1594" si="1797">SUM(K1595:K1596)</f>
        <v>2.2653294624616374</v>
      </c>
      <c r="L1594" s="1">
        <f t="shared" ref="L1594:O1594" si="1798">SUM(L1595:L1596)</f>
        <v>7.5371512075997842</v>
      </c>
      <c r="M1594" s="1">
        <f t="shared" si="1798"/>
        <v>8.1743104372354018</v>
      </c>
      <c r="N1594" s="1">
        <f t="shared" si="1798"/>
        <v>8.2876908976535759</v>
      </c>
      <c r="O1594" s="1">
        <f t="shared" si="1798"/>
        <v>8.576506899824734</v>
      </c>
      <c r="P1594" s="1">
        <f>SUM(P1595:P1596)</f>
        <v>8.8819450155216231</v>
      </c>
      <c r="Q1594" s="1">
        <f>SUM(Q1595:Q1596)</f>
        <v>9.2296701724438197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7.416406869135167E-3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9.8719588275281309E-2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7.5974083301330895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5.5022377039828134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1.5928456433656295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2.2653294624616374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7.5371512075997842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8.1743104372354018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8.2876908976535759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8.576506899824734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8.8819450155216231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9.2296701724438197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4.1777938358729316E-3</v>
      </c>
      <c r="G1597" s="1">
        <f t="shared" ref="G1597" si="1800">G1598</f>
        <v>1.3263741754516899E-2</v>
      </c>
      <c r="H1597" s="1">
        <f t="shared" ref="H1597" si="1801">H1598</f>
        <v>1.3304114417998218E-2</v>
      </c>
      <c r="I1597" s="1">
        <f t="shared" ref="I1597" si="1802">I1598</f>
        <v>3.1869078594663603E-5</v>
      </c>
      <c r="J1597" s="1">
        <f t="shared" ref="J1597" si="1803">J1598</f>
        <v>3.3280819316559347E-5</v>
      </c>
      <c r="K1597" s="1">
        <f t="shared" ref="K1597:O1597" si="1804">K1598</f>
        <v>2.8776840327871436E-5</v>
      </c>
      <c r="L1597" s="1">
        <f t="shared" si="1804"/>
        <v>2.8909712629312935E-5</v>
      </c>
      <c r="M1597" s="1">
        <f t="shared" si="1804"/>
        <v>2.3177708499967216E-5</v>
      </c>
      <c r="N1597" s="1">
        <f t="shared" si="1804"/>
        <v>2.1984462114736632E-5</v>
      </c>
      <c r="O1597" s="1">
        <f t="shared" si="1804"/>
        <v>2.4952515424401169E-5</v>
      </c>
      <c r="P1597" s="1">
        <f>P1598</f>
        <v>2.1283210898879818E-5</v>
      </c>
      <c r="Q1597" s="1">
        <f>Q1598</f>
        <v>2.7860239152584998E-5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4.1777938358729316E-3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1.3263741754516899E-2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1.3304114417998218E-2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3.1869078594663603E-5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3.3280819316559347E-5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2.8776840327871436E-5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2.8909712629312935E-5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2.3177708499967216E-5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2.1984462114736632E-5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2.4952515424401169E-5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2.1283210898879818E-5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2.7860239152584998E-5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24.407150712230589</v>
      </c>
      <c r="G1606" s="1">
        <f t="shared" ref="G1606:K1606" si="1811">SUM(G1611:G1613)</f>
        <v>22.877984348608368</v>
      </c>
      <c r="H1606" s="1">
        <f t="shared" si="1811"/>
        <v>1.3784634465720083</v>
      </c>
      <c r="I1606" s="1">
        <f t="shared" si="1811"/>
        <v>5.3407714202574876</v>
      </c>
      <c r="J1606" s="1">
        <f t="shared" si="1811"/>
        <v>11.81797641151301</v>
      </c>
      <c r="K1606" s="1">
        <f t="shared" si="1811"/>
        <v>11.114384267968353</v>
      </c>
      <c r="L1606" s="1">
        <f t="shared" ref="L1606:O1606" si="1812">SUM(L1611:L1613)</f>
        <v>0.92920097079604214</v>
      </c>
      <c r="M1606" s="1">
        <f t="shared" si="1812"/>
        <v>2.0947926945814616E-4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23.805627311082674</v>
      </c>
      <c r="G1607" s="1">
        <f t="shared" ref="G1607:K1607" si="1813">IF(G1606-G1608&lt;0,0,G1606-G1608)</f>
        <v>22.281768831415633</v>
      </c>
      <c r="H1607" s="1">
        <f t="shared" si="1813"/>
        <v>1.3165939282898007</v>
      </c>
      <c r="I1607" s="1">
        <f t="shared" si="1813"/>
        <v>5.0466399720458632</v>
      </c>
      <c r="J1607" s="1">
        <f t="shared" si="1813"/>
        <v>10.862575178514856</v>
      </c>
      <c r="K1607" s="1">
        <f t="shared" si="1813"/>
        <v>9.0605504574775058</v>
      </c>
      <c r="L1607" s="1">
        <f t="shared" ref="L1607:O1607" si="1814">IF(L1606-L1608&lt;0,0,L1606-L1608)</f>
        <v>0.51137260940188134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0.60152340114791425</v>
      </c>
      <c r="G1608" s="1">
        <f t="shared" ref="G1608:K1608" si="1815">SUM(G1609:G1610)</f>
        <v>0.59621551719273391</v>
      </c>
      <c r="H1608" s="1">
        <f t="shared" si="1815"/>
        <v>6.1869518282207589E-2</v>
      </c>
      <c r="I1608" s="1">
        <f t="shared" si="1815"/>
        <v>0.29413144821162468</v>
      </c>
      <c r="J1608" s="1">
        <f t="shared" si="1815"/>
        <v>0.95540123299815438</v>
      </c>
      <c r="K1608" s="1">
        <f t="shared" si="1815"/>
        <v>2.0538338104908469</v>
      </c>
      <c r="L1608" s="1">
        <f t="shared" ref="L1608:O1608" si="1816">SUM(L1609:L1610)</f>
        <v>0.41782836139416085</v>
      </c>
      <c r="M1608" s="1">
        <f t="shared" si="1816"/>
        <v>2.0982585686585932E-4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0.60152340114791425</v>
      </c>
      <c r="G1609" s="1">
        <f>[1]Transport!C$26/SUM([1]Transport!C$22,[1]Transport!C$26)*G1606*(G$34+G$582)/(G$34+G$582+G$38)</f>
        <v>0.59621551719273391</v>
      </c>
      <c r="H1609" s="1">
        <f>[1]Transport!D$26/SUM([1]Transport!D$22,[1]Transport!D$26)*H1606*(H$34+H$582)/(H$34+H$582+H$38)</f>
        <v>6.1869518282207589E-2</v>
      </c>
      <c r="I1609" s="1">
        <f>[1]Transport!E$26/SUM([1]Transport!E$22,[1]Transport!E$26)*I1606*(I$34+I$582)/(I$34+I$582+I$38)</f>
        <v>0.29413144821162468</v>
      </c>
      <c r="J1609" s="1">
        <f>[1]Transport!F$26/SUM([1]Transport!F$22,[1]Transport!F$26)*J1606*(J$34+J$582)/(J$34+J$582+J$38)</f>
        <v>0.93034241187931799</v>
      </c>
      <c r="K1609" s="1">
        <f>[1]Transport!G$26/SUM([1]Transport!G$22,[1]Transport!G$26)*K1606*(K$34+K$582)/(K$34+K$582+K$38)</f>
        <v>1.4034272526301541</v>
      </c>
      <c r="L1609" s="1">
        <f>[1]Transport!H$26/SUM([1]Transport!H$22,[1]Transport!H$26)*L1606*(L$34+L$582)/(L$34+L$582+L$38)</f>
        <v>0.30376214852664751</v>
      </c>
      <c r="M1609" s="1">
        <f>[1]Transport!I$26/SUM([1]Transport!I$22,[1]Transport!I$26)*M1606*(M$34+M$582)/(M$34+M$582+M$38)</f>
        <v>1.8624223289982988E-4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2.5058821118836436E-2</v>
      </c>
      <c r="K1610" s="1">
        <f>(K$38+K$718)/([1]Transport!G$22+[1]Transport!G$26)*K1606</f>
        <v>0.65040655786069301</v>
      </c>
      <c r="L1610" s="1">
        <f>(L$38+L$718)/([1]Transport!H$22+[1]Transport!H$26)*L1606</f>
        <v>0.11406621286751333</v>
      </c>
      <c r="M1610" s="1">
        <f>(M$38+M$718)/([1]Transport!I$22+[1]Transport!I$26)*M1606</f>
        <v>2.3583623966029447E-5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19.128888895558084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15.991570140242297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1.3778946532514227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1.3832167355461407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5.2782618166725062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6.1744310728599761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2.2342545819433729E-4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8.3756117496486108E-4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3.6783732893028447E-4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2.6192905153163794E-4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1.8499967426898996E-4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7.1560118924551033E-5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0.71198313550609693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3.453678623912828E-4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3.9567171235363818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11.81760857418408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11.114122338916822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0.92901597112177314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1.3791915053359513E-4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6.2511840706576713E-2</v>
      </c>
      <c r="G1614" s="1">
        <f t="shared" ref="G1614:K1614" si="1817">G1619</f>
        <v>4.4025142616878288E-2</v>
      </c>
      <c r="H1614" s="1">
        <f t="shared" si="1817"/>
        <v>6.170778074820206E-2</v>
      </c>
      <c r="I1614" s="1">
        <f t="shared" si="1817"/>
        <v>5.8652754971966294E-2</v>
      </c>
      <c r="J1614" s="1">
        <f t="shared" si="1817"/>
        <v>1.195837475401315E-2</v>
      </c>
      <c r="K1614" s="1">
        <f t="shared" si="1817"/>
        <v>3.9936526501694811E-3</v>
      </c>
      <c r="L1614" s="1">
        <f t="shared" ref="L1614:O1614" si="1818">L1619</f>
        <v>1.2142322655424305E-3</v>
      </c>
      <c r="M1614" s="1">
        <f t="shared" si="1818"/>
        <v>2.5381837532603761E-4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5.7828621365489594E-2</v>
      </c>
      <c r="G1615" s="1">
        <f t="shared" ref="G1615:K1615" si="1819">IF(G1614-G1616&lt;0,0,G1614-G1616)</f>
        <v>3.8571825713612951E-2</v>
      </c>
      <c r="H1615" s="1">
        <f t="shared" si="1819"/>
        <v>6.1663462786289862E-2</v>
      </c>
      <c r="I1615" s="1">
        <f t="shared" si="1819"/>
        <v>5.8592055002123333E-2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4.6832193410871192E-3</v>
      </c>
      <c r="G1616" s="1">
        <f t="shared" ref="G1616:K1616" si="1821">SUM(G1617:G1618)</f>
        <v>5.4533169032653407E-3</v>
      </c>
      <c r="H1616" s="1">
        <f t="shared" si="1821"/>
        <v>4.4317961912197487E-5</v>
      </c>
      <c r="I1616" s="1">
        <f t="shared" si="1821"/>
        <v>6.0699969842957126E-5</v>
      </c>
      <c r="J1616" s="1">
        <f t="shared" si="1821"/>
        <v>1.1998480838823506E-2</v>
      </c>
      <c r="K1616" s="1">
        <f t="shared" si="1821"/>
        <v>5.002139931130036E-3</v>
      </c>
      <c r="L1616" s="1">
        <f t="shared" ref="L1616:O1616" si="1822">SUM(L1617:L1618)</f>
        <v>1.5865157031319651E-3</v>
      </c>
      <c r="M1616" s="1">
        <f t="shared" si="1822"/>
        <v>4.5520568311548028E-4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4.6832193410871192E-3</v>
      </c>
      <c r="G1617" s="1">
        <f>IF(SUM([1]Transport!C$24,[1]Transport!C$27)=0,0,[1]Transport!C$27/SUM([1]Transport!C$24,[1]Transport!C$27)*G1614*(G$47+G$614)/(G$47+G$614+G$49))</f>
        <v>5.4533169032653407E-3</v>
      </c>
      <c r="H1617" s="1">
        <f>IF(SUM([1]Transport!D$24,[1]Transport!D$27)=0,0,[1]Transport!D$27/SUM([1]Transport!D$24,[1]Transport!D$27)*H1614*(H$47+H$614)/(H$47+H$614+H$49))</f>
        <v>4.4317961912197487E-5</v>
      </c>
      <c r="I1617" s="1">
        <f>IF(SUM([1]Transport!E$24,[1]Transport!E$27)=0,0,[1]Transport!E$27/SUM([1]Transport!E$24,[1]Transport!E$27)*I1614*(I$47+I$614)/(I$47+I$614+I$49))</f>
        <v>6.0699969842957126E-5</v>
      </c>
      <c r="J1617" s="1">
        <f>IF(SUM([1]Transport!F$24,[1]Transport!F$27)=0,0,[1]Transport!F$27/SUM([1]Transport!F$24,[1]Transport!F$27)*J1614*(J$47+J$614)/(J$47+J$614+J$49))</f>
        <v>4.010608481035668E-5</v>
      </c>
      <c r="K1617" s="1">
        <f>IF(SUM([1]Transport!G$24,[1]Transport!G$27)=0,0,[1]Transport!G$27/SUM([1]Transport!G$24,[1]Transport!G$27)*K1614*(K$47+K$614)/(K$47+K$614+K$49))</f>
        <v>1.0084872809605551E-3</v>
      </c>
      <c r="L1617" s="1">
        <f>IF(SUM([1]Transport!H$24,[1]Transport!H$27)=0,0,[1]Transport!H$27/SUM([1]Transport!H$24,[1]Transport!H$27)*L1614*(L$47+L$614)/(L$47+L$614+L$49))</f>
        <v>3.722834375895347E-4</v>
      </c>
      <c r="M1617" s="1">
        <f>IF(SUM([1]Transport!I$24,[1]Transport!I$27)=0,0,[1]Transport!I$27/SUM([1]Transport!I$24,[1]Transport!I$27)*M1614*(M$47+M$614)/(M$47+M$614+M$49))</f>
        <v>2.0138730778944267E-4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1.195837475401315E-2</v>
      </c>
      <c r="K1618" s="1">
        <f>IF(([1]Transport!G$24+[1]Transport!G$27)=0,0,IF((K$49+K$716)/([1]Transport!G$24+[1]Transport!G$27)*K1614&gt;K1614,K1614,(K$49+K$716)/([1]Transport!G$24+[1]Transport!G$27)*K1614))</f>
        <v>3.9936526501694811E-3</v>
      </c>
      <c r="L1618" s="1">
        <f>IF(([1]Transport!H$24+[1]Transport!H$27)=0,0,IF((L$49+L$716)/([1]Transport!H$24+[1]Transport!H$27)*L1614&gt;L1614,L1614,(L$49+L$716)/([1]Transport!H$24+[1]Transport!H$27)*L1614))</f>
        <v>1.2142322655424305E-3</v>
      </c>
      <c r="M1618" s="1">
        <f>IF(([1]Transport!I$24+[1]Transport!I$27)=0,0,IF((M$49+M$716)/([1]Transport!I$24+[1]Transport!I$27)*M1614&gt;M1614,M1614,(M$49+M$716)/([1]Transport!I$24+[1]Transport!I$27)*M1614))</f>
        <v>2.5381837532603761E-4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6.2511840706576713E-2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4.4025142616878288E-2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6.170778074820206E-2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5.8652754971966294E-2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1.195837475401315E-2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3.9936526501694811E-3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1.2142322655424305E-3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2.5381837532603761E-4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2.2034052706866571</v>
      </c>
      <c r="G1620" s="3">
        <f t="shared" ref="G1620" si="1823">SUM(G1621:G1629)</f>
        <v>2.226341214562698</v>
      </c>
      <c r="H1620" s="3">
        <f t="shared" ref="H1620" si="1824">SUM(H1621:H1629)</f>
        <v>2.260746490863375</v>
      </c>
      <c r="I1620" s="3">
        <f t="shared" ref="I1620" si="1825">SUM(I1621:I1629)</f>
        <v>2.3180911661928985</v>
      </c>
      <c r="J1620" s="3">
        <f t="shared" ref="J1620" si="1826">SUM(J1621:J1629)</f>
        <v>2.4189041047353976</v>
      </c>
      <c r="K1620" s="3">
        <f t="shared" ref="K1620" si="1827">SUM(K1621:K1629)</f>
        <v>2.5201017528181167</v>
      </c>
      <c r="L1620" s="3">
        <f t="shared" ref="L1620:O1620" si="1828">SUM(L1621:L1629)</f>
        <v>2.6223378987070776</v>
      </c>
      <c r="M1620" s="3">
        <f t="shared" si="1828"/>
        <v>2.724572532838053</v>
      </c>
      <c r="N1620" s="3">
        <f t="shared" si="1828"/>
        <v>2.8129659210659175</v>
      </c>
      <c r="O1620" s="3">
        <f t="shared" si="1828"/>
        <v>2.910994862594968</v>
      </c>
      <c r="P1620" s="3">
        <f>SUM(P1621:P1629)</f>
        <v>3.0146641347774592</v>
      </c>
      <c r="Q1620" s="3">
        <f>SUM(Q1621:Q1629)</f>
        <v>3.1326884780294266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1.9929944360836753E-3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2.6924399582122057E-2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2.1318896122949322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1.5443322242299922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0.48572150158230676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0.70280071191795834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2.4702980076068961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2.7245047291001598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2.8129611084514705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2.910989400244532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3.0146594756737835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3.1326823791497387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7.2885261203421822E-4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2.3247359623221643E-3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2.3318509227943014E-3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5.7058135528858809E-6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6.4841900234599012E-6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5.7320081194344761E-6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6.0462758883128243E-6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4.9814237437387192E-6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4.8126144470503534E-6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5.4623504361847995E-6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4.6591036759052198E-6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6.0988796880380167E-6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1.5676824925273061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1.3432312935748967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0.11995955499072353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0.12042289565482425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0.62654823052100439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0.73292667123002608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2.6521387219335886E-5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9.9421455462804647E-5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4.3663583877719243E-5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3.1091899087084504E-5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2.1960111602283157E-5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8.4944376473381019E-6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0.11638564190716114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5.6456197280489284E-5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0.64679209282183103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1.9317872729335284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1.8167905925609924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0.15186331634688874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2.2545209381585687E-5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6.4527005902289027E-3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4.5484723061697662E-3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6.4824950704250916E-3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6.4388262172353945E-3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1.3451824456614458E-3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4.7362443195960444E-4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1.4856836580198361E-4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3.1782667120325997E-5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0.26872776416540911</v>
      </c>
      <c r="G1632" s="1">
        <f t="shared" ref="G1632:K1632" si="1832">IFERROR(G1622/G1596,"-")</f>
        <v>0.27273614135264518</v>
      </c>
      <c r="H1632" s="1">
        <f t="shared" si="1832"/>
        <v>0.28060748082202741</v>
      </c>
      <c r="I1632" s="1">
        <f t="shared" si="1832"/>
        <v>0.28067348364686645</v>
      </c>
      <c r="J1632" s="1">
        <f t="shared" si="1832"/>
        <v>0.3049394670509275</v>
      </c>
      <c r="K1632" s="1">
        <f t="shared" si="1832"/>
        <v>0.31024216281293349</v>
      </c>
      <c r="L1632" s="1">
        <f t="shared" ref="L1632:O1632" si="1833">IFERROR(L1622/L1596,"-")</f>
        <v>0.32774956207805278</v>
      </c>
      <c r="M1632" s="1">
        <f t="shared" si="1833"/>
        <v>0.33330086372662926</v>
      </c>
      <c r="N1632" s="1">
        <f t="shared" si="1833"/>
        <v>0.33941433665773907</v>
      </c>
      <c r="O1632" s="1">
        <f t="shared" si="1833"/>
        <v>0.33941433665773879</v>
      </c>
      <c r="P1632" s="1">
        <f>IFERROR(P1622/P1596,"-")</f>
        <v>0.33941433665773907</v>
      </c>
      <c r="Q1632" s="1">
        <f>IFERROR(Q1622/Q1596,"-")</f>
        <v>0.33941433665773901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</v>
      </c>
      <c r="G1633" s="1">
        <f t="shared" ref="G1633:K1633" si="1834">IFERROR(G1623/G1598,"-")</f>
        <v>0.17526999585395933</v>
      </c>
      <c r="H1633" s="1">
        <f t="shared" si="1834"/>
        <v>0.17527291554556246</v>
      </c>
      <c r="I1633" s="1">
        <f t="shared" si="1834"/>
        <v>0.17903917541692921</v>
      </c>
      <c r="J1633" s="1">
        <f t="shared" si="1834"/>
        <v>0.19483264404592346</v>
      </c>
      <c r="K1633" s="1">
        <f t="shared" si="1834"/>
        <v>0.19918823797631507</v>
      </c>
      <c r="L1633" s="1">
        <f t="shared" ref="L1633:O1633" si="1835">IFERROR(L1623/L1598,"-")</f>
        <v>0.20914341023861363</v>
      </c>
      <c r="M1633" s="1">
        <f t="shared" si="1835"/>
        <v>0.21492304745077648</v>
      </c>
      <c r="N1633" s="1">
        <f t="shared" si="1835"/>
        <v>0.21890981102623203</v>
      </c>
      <c r="O1633" s="1">
        <f t="shared" si="1835"/>
        <v>0.21890981102623203</v>
      </c>
      <c r="P1633" s="1">
        <f>IFERROR(P1623/P1598,"-")</f>
        <v>0.21890981102623189</v>
      </c>
      <c r="Q1633" s="1">
        <f>IFERROR(Q1623/Q1598,"-")</f>
        <v>0.21890981102623217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8.1953661871669775E-2</v>
      </c>
      <c r="G1636" s="1">
        <f t="shared" ref="G1636:K1636" si="1840">IFERROR(G1626/G1611,"-")</f>
        <v>8.3996210615660316E-2</v>
      </c>
      <c r="H1636" s="1">
        <f t="shared" si="1840"/>
        <v>8.7060033731646003E-2</v>
      </c>
      <c r="I1636" s="1">
        <f t="shared" si="1840"/>
        <v>8.7060033731645989E-2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0.11870351496053479</v>
      </c>
      <c r="G1637" s="1">
        <f t="shared" ref="G1637:K1637" si="1843">IFERROR(G1627/G1612,"-")</f>
        <v>0.11870351496053495</v>
      </c>
      <c r="H1637" s="1">
        <f t="shared" si="1843"/>
        <v>0.11870351496053493</v>
      </c>
      <c r="I1637" s="1">
        <f t="shared" si="1843"/>
        <v>0.11870351496053498</v>
      </c>
      <c r="J1637" s="1">
        <f t="shared" si="1843"/>
        <v>0.11870351496053497</v>
      </c>
      <c r="K1637" s="1">
        <f t="shared" si="1843"/>
        <v>0.11870351496053491</v>
      </c>
      <c r="L1637" s="1">
        <f t="shared" ref="L1637:O1637" si="1844">IFERROR(L1627/L1612,"-")</f>
        <v>0.11870351496053502</v>
      </c>
      <c r="M1637" s="1">
        <f t="shared" si="1844"/>
        <v>0.11870351496053493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0.16346685209675796</v>
      </c>
      <c r="H1638" s="1">
        <f t="shared" si="1845"/>
        <v>0.16346685209675796</v>
      </c>
      <c r="I1638" s="1">
        <f t="shared" si="1845"/>
        <v>0.16346685209675788</v>
      </c>
      <c r="J1638" s="1">
        <f t="shared" si="1845"/>
        <v>0.16346685209675801</v>
      </c>
      <c r="K1638" s="1">
        <f t="shared" si="1845"/>
        <v>0.16346685209675821</v>
      </c>
      <c r="L1638" s="1">
        <f t="shared" ref="L1638:O1638" si="1846">IFERROR(L1628/L1613,"-")</f>
        <v>0.16346685209675785</v>
      </c>
      <c r="M1638" s="1">
        <f t="shared" si="1846"/>
        <v>0.16346685209675793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0.10322365358775989</v>
      </c>
      <c r="G1639" s="1">
        <f t="shared" ref="G1639:K1639" si="1847">IFERROR(G1629/G1619,"-")</f>
        <v>0.10331533382531237</v>
      </c>
      <c r="H1639" s="1">
        <f t="shared" si="1847"/>
        <v>0.10505150228748046</v>
      </c>
      <c r="I1639" s="1">
        <f t="shared" si="1847"/>
        <v>0.10977875157463447</v>
      </c>
      <c r="J1639" s="1">
        <f t="shared" si="1847"/>
        <v>0.11248873474298936</v>
      </c>
      <c r="K1639" s="1">
        <f t="shared" si="1847"/>
        <v>0.11859429786401303</v>
      </c>
      <c r="L1639" s="1">
        <f t="shared" ref="L1639:O1639" si="1848">IFERROR(L1629/L1619,"-")</f>
        <v>0.12235580458374172</v>
      </c>
      <c r="M1639" s="1">
        <f t="shared" si="1848"/>
        <v>0.12521814892046398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10.96683643820479</v>
      </c>
      <c r="G1640" s="1">
        <f t="shared" ref="G1640:K1640" si="1849">G1641+G1645+G1649+G1655</f>
        <v>10.521021585364753</v>
      </c>
      <c r="H1640" s="1">
        <f t="shared" si="1849"/>
        <v>11.432080997151488</v>
      </c>
      <c r="I1640" s="1">
        <f t="shared" si="1849"/>
        <v>12.269944743847892</v>
      </c>
      <c r="J1640" s="1">
        <f t="shared" si="1849"/>
        <v>13.239582984593845</v>
      </c>
      <c r="K1640" s="1">
        <f t="shared" si="1849"/>
        <v>16.397940775144519</v>
      </c>
      <c r="L1640" s="1">
        <f t="shared" ref="L1640:O1640" si="1850">L1641+L1645+L1649+L1655</f>
        <v>17.718611397322181</v>
      </c>
      <c r="M1640" s="1">
        <f t="shared" si="1850"/>
        <v>19.236887128188265</v>
      </c>
      <c r="N1640" s="1">
        <f t="shared" si="1850"/>
        <v>19.791443340308867</v>
      </c>
      <c r="O1640" s="1">
        <f t="shared" si="1850"/>
        <v>20.360422168180566</v>
      </c>
      <c r="P1640" s="1">
        <f>P1641+P1645+P1649+P1655</f>
        <v>20.865487247973238</v>
      </c>
      <c r="Q1640" s="1">
        <f>Q1641+Q1645+Q1649+Q1655</f>
        <v>21.363107221815902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9.2070286744764331</v>
      </c>
      <c r="G1641" s="1">
        <f t="shared" ref="G1641:K1641" si="1853">SUM(G1642:G1644)</f>
        <v>9.563522280948705</v>
      </c>
      <c r="H1641" s="1">
        <f t="shared" si="1853"/>
        <v>10.023341763127254</v>
      </c>
      <c r="I1641" s="1">
        <f t="shared" si="1853"/>
        <v>10.861199736943343</v>
      </c>
      <c r="J1641" s="1">
        <f t="shared" si="1853"/>
        <v>11.830808854084985</v>
      </c>
      <c r="K1641" s="1">
        <f t="shared" si="1853"/>
        <v>15.951480227396514</v>
      </c>
      <c r="L1641" s="1">
        <f t="shared" ref="L1641:O1641" si="1854">SUM(L1642:L1644)</f>
        <v>17.583485006317041</v>
      </c>
      <c r="M1641" s="1">
        <f t="shared" si="1854"/>
        <v>19.101797669674731</v>
      </c>
      <c r="N1641" s="1">
        <f t="shared" si="1854"/>
        <v>19.656351700821475</v>
      </c>
      <c r="O1641" s="1">
        <f t="shared" si="1854"/>
        <v>20.225289217838743</v>
      </c>
      <c r="P1641" s="1">
        <f>SUM(P1642:P1644)</f>
        <v>20.730332094617502</v>
      </c>
      <c r="Q1641" s="1">
        <f>SUM(Q1642:Q1644)</f>
        <v>21.227496423200996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9.709288338622386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10.080651932164166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10.452553376645493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10.946036728878756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11.438328071250917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11.929419398242276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12.419234254032126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1.5023086613754866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1.6576119093639656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1.7464388174748526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1.8944700789558953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1.9815079745120532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2.0283122176371173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2.1044117629585308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2.1804944520136864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2.2150574514176462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2.2673986958859049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2.2823160619589489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2.3118005073068724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4.9347338169253659E-6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6.9001493348049558E-2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0.25491966081136497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0.63909550264233139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4.2138796711370112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5.3984213111943431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6.4687498410155504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6.4952575205250715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6.5195624507019208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6.5185966344162747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6.4964616618619981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2.4855988526384222E-5</v>
      </c>
      <c r="K1645" s="1">
        <f t="shared" si="1856"/>
        <v>9.0076145715187003E-2</v>
      </c>
      <c r="L1645" s="1">
        <f t="shared" ref="L1645:O1645" si="1857">SUM(L1646:L1648)</f>
        <v>0.13509755498170653</v>
      </c>
      <c r="M1645" s="1">
        <f t="shared" si="1857"/>
        <v>0.1350894585135341</v>
      </c>
      <c r="N1645" s="1">
        <f t="shared" si="1857"/>
        <v>0.13509163948739245</v>
      </c>
      <c r="O1645" s="1">
        <f t="shared" si="1857"/>
        <v>0.13513295034182427</v>
      </c>
      <c r="P1645" s="1">
        <f>SUM(P1646:P1648)</f>
        <v>0.13515515335573788</v>
      </c>
      <c r="Q1645" s="1">
        <f>SUM(Q1646:Q1648)</f>
        <v>0.13561079861490716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1.3300596289874387E-5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1.1369321770418025E-5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2.7684183982756216E-6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4.0372944195819335E-5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5.8497137222281104E-5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8.518879601596675E-5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2.583377769380802E-4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0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0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2.7951367150714762E-5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2.8798203297837804E-5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3.115927847639755E-4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2.4855988526384222E-5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9.0062845118897131E-2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0.1350861856599361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0.13508669009513583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0.13505126654319663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0.13504650183745126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0.13504116635642407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0.13504086805320512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0.95749930441604836</v>
      </c>
      <c r="H1649" s="1">
        <f t="shared" si="1859"/>
        <v>1.4087392340242344</v>
      </c>
      <c r="I1649" s="1">
        <f t="shared" si="1859"/>
        <v>1.4087450069045495</v>
      </c>
      <c r="J1649" s="1">
        <f t="shared" si="1859"/>
        <v>1.4087492745203347</v>
      </c>
      <c r="K1649" s="1">
        <f t="shared" si="1859"/>
        <v>0.3563844020328204</v>
      </c>
      <c r="L1649" s="1">
        <f t="shared" ref="L1649:O1649" si="1860">L1654</f>
        <v>2.8836023436107004E-5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1.6634755757696493</v>
      </c>
      <c r="G1650" s="1">
        <f t="shared" ref="G1650:K1650" si="1862">G1649-G1651</f>
        <v>0.90508566353784969</v>
      </c>
      <c r="H1650" s="1">
        <f t="shared" si="1862"/>
        <v>1.3316248629273488</v>
      </c>
      <c r="I1650" s="1">
        <f t="shared" si="1862"/>
        <v>1.3316290477978847</v>
      </c>
      <c r="J1650" s="1">
        <f t="shared" si="1862"/>
        <v>1.3170296211931916</v>
      </c>
      <c r="K1650" s="1">
        <f t="shared" si="1862"/>
        <v>0.22319562355659464</v>
      </c>
      <c r="L1650" s="1">
        <f t="shared" ref="L1650:O1650" si="1863">L1649-L1651</f>
        <v>1.6560086830630665E-5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9.6332187958708626E-2</v>
      </c>
      <c r="G1651" s="1">
        <f t="shared" ref="G1651:K1651" si="1864">SUM(G1652:G1653)</f>
        <v>5.241364087819872E-2</v>
      </c>
      <c r="H1651" s="1">
        <f t="shared" si="1864"/>
        <v>7.711437109688557E-2</v>
      </c>
      <c r="I1651" s="1">
        <f t="shared" si="1864"/>
        <v>7.7115959106664758E-2</v>
      </c>
      <c r="J1651" s="1">
        <f t="shared" si="1864"/>
        <v>9.1719653327143186E-2</v>
      </c>
      <c r="K1651" s="1">
        <f t="shared" si="1864"/>
        <v>0.13318877847622576</v>
      </c>
      <c r="L1651" s="1">
        <f t="shared" ref="L1651:O1651" si="1865">SUM(L1652:L1653)</f>
        <v>1.2275936605476339E-5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9.6332187958708626E-2</v>
      </c>
      <c r="G1652" s="1">
        <f>[1]Transport!C$25/SUM([1]Transport!C$21,[1]Transport!C$25)*G1649*(G$35+G$600)/(G$35+G$600+G$39)</f>
        <v>5.241364087819872E-2</v>
      </c>
      <c r="H1652" s="1">
        <f>[1]Transport!D$25/SUM([1]Transport!D$21,[1]Transport!D$25)*H1649*(H$35+H$600)/(H$35+H$600+H$39)</f>
        <v>7.711437109688557E-2</v>
      </c>
      <c r="I1652" s="1">
        <f>[1]Transport!E$25/SUM([1]Transport!E$21,[1]Transport!E$25)*I1649*(I$35+I$600)/(I$35+I$600+I$39)</f>
        <v>7.7115959106664758E-2</v>
      </c>
      <c r="J1652" s="1">
        <f>[1]Transport!F$25/SUM([1]Transport!F$21,[1]Transport!F$25)*J1649*(J$35+J$600)/(J$35+J$600+J$39)</f>
        <v>9.1719653327143186E-2</v>
      </c>
      <c r="K1652" s="1">
        <f>[1]Transport!G$25/SUM([1]Transport!G$21,[1]Transport!G$25)*K1649*(K$35+K$600)/(K$35+K$600+K$39)</f>
        <v>1.9532090893151104E-2</v>
      </c>
      <c r="L1652" s="1">
        <f>[1]Transport!H$25/SUM([1]Transport!H$21,[1]Transport!H$25)*L1649*(L$35+L$600)/(L$35+L$600+L$39)</f>
        <v>1.5817913865745246E-6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0.11365668758307466</v>
      </c>
      <c r="L1653" s="1">
        <f>(L$39+L$719)/([1]Transport!H$21+[1]Transport!H$25)*L1649</f>
        <v>1.0694145218901814E-5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0.95749930441604836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1.4087392340242344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1.4087450069045495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1.4087492745203347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0.3563844020328204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2.8836023436107004E-5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0.39609140167229095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0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0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0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0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0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0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2.2315661456390961E-5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17.232577369367341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15.763070767384349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14.414805925042803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13.875472344758091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7.2074297886113916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4.6251618045766953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2.042920173630157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2.0429185045574596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2.0429180765682649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2.042917642702788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2.0429202463535758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30.629983840968169</v>
      </c>
      <c r="G1663" s="1">
        <f>IF([1]Transport!C$23+[1]Transport_Aviation_Intl!C$11&lt;0,0,[1]Transport!C$23+[1]Transport_Aviation_Intl!C$11)</f>
        <v>59.879988928588183</v>
      </c>
      <c r="H1663" s="1">
        <f>IF([1]Transport!D$23+[1]Transport_Aviation_Intl!D$11&lt;0,0,[1]Transport!D$23+[1]Transport_Aviation_Intl!D$11)</f>
        <v>85.344953459842628</v>
      </c>
      <c r="I1663" s="1">
        <f>IF([1]Transport!E$23+[1]Transport_Aviation_Intl!E$11&lt;0,0,[1]Transport!E$23+[1]Transport_Aviation_Intl!E$11)</f>
        <v>85.632665439082885</v>
      </c>
      <c r="J1663" s="1">
        <f>IF([1]Transport!F$23+[1]Transport_Aviation_Intl!F$11&lt;0,0,[1]Transport!F$23+[1]Transport_Aviation_Intl!F$11)</f>
        <v>76.425021704824786</v>
      </c>
      <c r="K1663" s="1">
        <f>IF([1]Transport!G$23+[1]Transport_Aviation_Intl!G$11&lt;0,0,[1]Transport!G$23+[1]Transport_Aviation_Intl!G$11)</f>
        <v>54.630095796771315</v>
      </c>
      <c r="L1663" s="1">
        <f>IF([1]Transport!H$23+[1]Transport_Aviation_Intl!H$11&lt;0,0,[1]Transport!H$23+[1]Transport_Aviation_Intl!H$11)</f>
        <v>28.160341069637994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9.9123106340082145E-5</v>
      </c>
      <c r="O1663" s="1">
        <f>IF([1]Transport!K$23+[1]Transport_Aviation_Intl!K$11&lt;0,0,[1]Transport!K$23+[1]Transport_Aviation_Intl!K$11)</f>
        <v>1.5797241917003824E-4</v>
      </c>
      <c r="P1663" s="1">
        <f>IF([1]Transport!L$23+[1]Transport_Aviation_Intl!L$11&lt;0,0,[1]Transport!L$23+[1]Transport_Aviation_Intl!L$11)</f>
        <v>4.6879181230030653E-5</v>
      </c>
      <c r="Q1663" s="1">
        <f>IF([1]Transport!M$23+[1]Transport_Aviation_Intl!M$11&lt;0,0,[1]Transport!M$23+[1]Transport_Aviation_Intl!M$11)</f>
        <v>9.1534031560147611E-5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1.6182853822038901E-5</v>
      </c>
      <c r="G1664" s="1">
        <f t="shared" si="1871"/>
        <v>1.1087861401070799E-5</v>
      </c>
      <c r="H1664" s="1">
        <f t="shared" si="1871"/>
        <v>7.2432052853157501E-6</v>
      </c>
      <c r="I1664" s="1">
        <f t="shared" si="1871"/>
        <v>5.3033134177747909</v>
      </c>
      <c r="J1664" s="1">
        <f t="shared" si="1871"/>
        <v>5.3033134177747909</v>
      </c>
      <c r="K1664" s="1">
        <f t="shared" si="1871"/>
        <v>18.522953793316777</v>
      </c>
      <c r="L1664" s="1">
        <f t="shared" ref="L1664:O1664" si="1872">L36</f>
        <v>38.626387760635183</v>
      </c>
      <c r="M1664" s="1">
        <f t="shared" si="1872"/>
        <v>68.67920962028829</v>
      </c>
      <c r="N1664" s="1">
        <f t="shared" si="1872"/>
        <v>95.382800781480043</v>
      </c>
      <c r="O1664" s="1">
        <f t="shared" si="1872"/>
        <v>95.563961277807522</v>
      </c>
      <c r="P1664" s="1">
        <f>P36</f>
        <v>96.276828318570722</v>
      </c>
      <c r="Q1664" s="1">
        <f>Q36</f>
        <v>97.840887550046403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13.219640375541985</v>
      </c>
      <c r="K1665" s="1">
        <f t="shared" si="1873"/>
        <v>20.103433967318406</v>
      </c>
      <c r="L1665" s="1">
        <f t="shared" ref="L1665:O1665" si="1874">L40</f>
        <v>30.052821859653108</v>
      </c>
      <c r="M1665" s="1">
        <f t="shared" si="1874"/>
        <v>26.884751657519232</v>
      </c>
      <c r="N1665" s="1">
        <f t="shared" si="1874"/>
        <v>0</v>
      </c>
      <c r="O1665" s="1">
        <f t="shared" si="1874"/>
        <v>0.71286704076320007</v>
      </c>
      <c r="P1665" s="1">
        <f>P40</f>
        <v>1.5640592314756816</v>
      </c>
      <c r="Q1665" s="1">
        <f>Q40</f>
        <v>1.5627162680161177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0.24502478803071687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0.2542124954499731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0.26340019452608965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0.27583577904690693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0.28824132539255493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0.30061663182711673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0.31295977169426947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2.5094612283101767E-2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2.768880274127896E-2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2.9172570276313016E-2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3.1645289237571025E-2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3.309917304924994E-2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3.388099263441572E-2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3.5152161891346387E-2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3.6423049580662399E-2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3.7000391036305258E-2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3.7874700870306643E-2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3.8123881033819342E-2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3.8616390158882248E-2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1.2175919309152801E-5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0.17025368467399199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0.62898655439326101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1.16194052134255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8.5442539961662707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11.3384399810547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13.890481861718699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13.8904882364775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13.890505582958401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13.8904979141575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13.8905108548655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2.3863775317216519E-7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2.118216132517869E-7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5.3486057673135503E-8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7.8000840589590933E-7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1.130169217605651E-6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1.6458541308831971E-6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4.99110584045617E-6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0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0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1.6586620293789801E-7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1.7089141317096058E-7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1.8490226897658089E-6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4.4578675074493701E-5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0.16152575483280501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0.24227413732488601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0.24227504201845099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0.24221151064812499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0.24220296525195201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0.24219339618271801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0.24219286118238001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0.86788911713192296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1.2768985256151599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1.2769037582247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1.27690762644401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0.32303119450148099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2.61373254331723E-5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1.605387716898232E-3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0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0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0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0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0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0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9.0447024715244094E-8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17.030435448264001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15.578166481791399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14.2457170824649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13.7127100036488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7.1228850526465397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4.5709076397729698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2.0189562708600199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2.01895462136592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2.0189541983971302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2.018953769621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2.0189563427303798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2.523612230734127E-2</v>
      </c>
      <c r="L1678" s="7">
        <f t="shared" ref="L1678:O1678" si="1879">IFERROR(L1667/L1642,"-")</f>
        <v>2.521786261053827E-2</v>
      </c>
      <c r="M1678" s="7">
        <f t="shared" si="1879"/>
        <v>2.5199602913735311E-2</v>
      </c>
      <c r="N1678" s="7">
        <f t="shared" si="1879"/>
        <v>2.5199602913735322E-2</v>
      </c>
      <c r="O1678" s="7">
        <f t="shared" si="1879"/>
        <v>2.5199602913735304E-2</v>
      </c>
      <c r="P1678" s="7">
        <f t="shared" ref="P1678:Q1680" si="1880">IFERROR(P1667/P1642,"-")</f>
        <v>2.5199602913735322E-2</v>
      </c>
      <c r="Q1678" s="7">
        <f t="shared" si="1880"/>
        <v>2.5199602913735322E-2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1.67040322194013E-2</v>
      </c>
      <c r="G1679" s="7">
        <f t="shared" si="1878"/>
        <v>1.6704032219401282E-2</v>
      </c>
      <c r="H1679" s="7">
        <f t="shared" si="1878"/>
        <v>1.6704032219401282E-2</v>
      </c>
      <c r="I1679" s="7">
        <f t="shared" si="1878"/>
        <v>1.6704032219401314E-2</v>
      </c>
      <c r="J1679" s="7">
        <f t="shared" si="1878"/>
        <v>1.6704032219401296E-2</v>
      </c>
      <c r="K1679" s="7">
        <f t="shared" si="1878"/>
        <v>1.6704032219401307E-2</v>
      </c>
      <c r="L1679" s="7">
        <f t="shared" ref="L1679:O1679" si="1881">IFERROR(L1668/L1643,"-")</f>
        <v>1.67040322194013E-2</v>
      </c>
      <c r="M1679" s="7">
        <f t="shared" si="1881"/>
        <v>1.67040322194013E-2</v>
      </c>
      <c r="N1679" s="7">
        <f t="shared" si="1881"/>
        <v>1.6704032219401286E-2</v>
      </c>
      <c r="O1679" s="7">
        <f t="shared" si="1881"/>
        <v>1.67040322194013E-2</v>
      </c>
      <c r="P1679" s="7">
        <f t="shared" si="1880"/>
        <v>1.6704032219401286E-2</v>
      </c>
      <c r="Q1679" s="7">
        <f t="shared" si="1880"/>
        <v>1.6704032219401293E-2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2.4673913043478253</v>
      </c>
      <c r="H1680">
        <f t="shared" si="1878"/>
        <v>2.4673913043478284</v>
      </c>
      <c r="I1680">
        <f t="shared" si="1878"/>
        <v>2.4673913043478333</v>
      </c>
      <c r="J1680">
        <f t="shared" si="1878"/>
        <v>1.8181015459168828</v>
      </c>
      <c r="K1680">
        <f t="shared" si="1878"/>
        <v>2.0276454628474987</v>
      </c>
      <c r="L1680">
        <f t="shared" ref="L1680:O1680" si="1882">IFERROR(L1669/L1644,"-")</f>
        <v>2.1003251371920415</v>
      </c>
      <c r="M1680">
        <f t="shared" si="1882"/>
        <v>2.1473209202874335</v>
      </c>
      <c r="N1680">
        <f t="shared" si="1882"/>
        <v>2.1385585086631953</v>
      </c>
      <c r="O1680">
        <f t="shared" si="1882"/>
        <v>2.1305886227783426</v>
      </c>
      <c r="P1680">
        <f t="shared" si="1880"/>
        <v>2.1309031212055296</v>
      </c>
      <c r="Q1680">
        <f t="shared" si="1880"/>
        <v>2.1381656011934718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1.7941883805152239E-2</v>
      </c>
      <c r="L1681">
        <f t="shared" ref="L1681:O1681" si="1884">IFERROR(L1670/L1646,"-")</f>
        <v>1.8630980592257325E-2</v>
      </c>
      <c r="M1681">
        <f t="shared" si="1884"/>
        <v>1.9320077379362394E-2</v>
      </c>
      <c r="N1681">
        <f t="shared" si="1884"/>
        <v>1.9320077379362394E-2</v>
      </c>
      <c r="O1681">
        <f t="shared" si="1884"/>
        <v>1.9320077379362394E-2</v>
      </c>
      <c r="P1681">
        <f t="shared" ref="P1681:Q1683" si="1885">IFERROR(P1670/P1646,"-")</f>
        <v>1.9320077379362401E-2</v>
      </c>
      <c r="Q1681">
        <f t="shared" si="1885"/>
        <v>1.932007737936239E-2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 t="str">
        <f t="shared" si="1883"/>
        <v>-</v>
      </c>
      <c r="L1682" t="str">
        <f t="shared" ref="L1682:O1682" si="1886">IFERROR(L1671/L1647,"-")</f>
        <v>-</v>
      </c>
      <c r="M1682" t="str">
        <f t="shared" si="1886"/>
        <v>-</v>
      </c>
      <c r="N1682" t="str">
        <f t="shared" si="1886"/>
        <v>-</v>
      </c>
      <c r="O1682">
        <f t="shared" si="1886"/>
        <v>5.9340998257273632E-3</v>
      </c>
      <c r="P1682">
        <f t="shared" si="1885"/>
        <v>5.9340998257273667E-3</v>
      </c>
      <c r="Q1682">
        <f t="shared" si="1885"/>
        <v>5.9340998257273571E-3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1.7934782608695756</v>
      </c>
      <c r="K1683">
        <f t="shared" si="1883"/>
        <v>1.7934782608695694</v>
      </c>
      <c r="L1683">
        <f t="shared" ref="L1683:O1683" si="1887">IFERROR(L1672/L1648,"-")</f>
        <v>1.7934782608695696</v>
      </c>
      <c r="M1683">
        <f t="shared" si="1887"/>
        <v>1.7934782608695716</v>
      </c>
      <c r="N1683">
        <f t="shared" si="1887"/>
        <v>1.7934782608695696</v>
      </c>
      <c r="O1683">
        <f t="shared" si="1887"/>
        <v>1.7934782608695754</v>
      </c>
      <c r="P1683">
        <f t="shared" si="1885"/>
        <v>1.7934782608695721</v>
      </c>
      <c r="Q1683">
        <f t="shared" si="1885"/>
        <v>1.7934782608695745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0.90641226905248129</v>
      </c>
      <c r="H1684" s="4">
        <f t="shared" si="1888"/>
        <v>0.90641226905248073</v>
      </c>
      <c r="I1684" s="4">
        <f t="shared" si="1888"/>
        <v>0.90641226905247696</v>
      </c>
      <c r="J1684" s="4">
        <f t="shared" si="1888"/>
        <v>0.90641226905247885</v>
      </c>
      <c r="K1684" s="4">
        <f t="shared" si="1888"/>
        <v>0.90641226905248273</v>
      </c>
      <c r="L1684" s="4">
        <f t="shared" ref="L1684:O1684" si="1889">IFERROR(L1673/L1654,"-")</f>
        <v>0.90641226905248207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4.0530738867855078E-3</v>
      </c>
      <c r="G1686" s="1" t="str">
        <f t="shared" si="1890"/>
        <v>-</v>
      </c>
      <c r="H1686" t="str">
        <f t="shared" si="1890"/>
        <v>-</v>
      </c>
      <c r="I1686" t="str">
        <f t="shared" si="1890"/>
        <v>-</v>
      </c>
      <c r="J1686" t="str">
        <f t="shared" si="1890"/>
        <v>-</v>
      </c>
      <c r="K1686" t="str">
        <f t="shared" si="1890"/>
        <v>-</v>
      </c>
      <c r="L1686" t="str">
        <f t="shared" ref="L1686:O1686" si="1893">IFERROR(L1675/L1661,"-")</f>
        <v>-</v>
      </c>
      <c r="M1686" t="str">
        <f t="shared" si="1893"/>
        <v>-</v>
      </c>
      <c r="N1686" t="str">
        <f t="shared" si="1893"/>
        <v>-</v>
      </c>
      <c r="O1686" t="str">
        <f t="shared" si="1893"/>
        <v>-</v>
      </c>
      <c r="P1686" t="str">
        <f t="shared" si="1892"/>
        <v>-</v>
      </c>
      <c r="Q1686">
        <f t="shared" si="1892"/>
        <v>4.0530738867855095E-3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0.98826978015124611</v>
      </c>
      <c r="H1687" s="4">
        <f t="shared" si="1890"/>
        <v>0.98826978015124189</v>
      </c>
      <c r="I1687" s="4">
        <f t="shared" si="1890"/>
        <v>0.988269780151244</v>
      </c>
      <c r="J1687" s="4">
        <f t="shared" si="1890"/>
        <v>0.988269780151248</v>
      </c>
      <c r="K1687" s="4">
        <f t="shared" si="1890"/>
        <v>0.98826978015124856</v>
      </c>
      <c r="L1687" s="4">
        <f t="shared" ref="L1687:O1687" si="1894">IFERROR(L1676/L1662,"-")</f>
        <v>0.98826978015125011</v>
      </c>
      <c r="M1687" s="4">
        <f t="shared" si="1894"/>
        <v>0.98826978015124567</v>
      </c>
      <c r="N1687" s="4">
        <f t="shared" si="1894"/>
        <v>0.98826978015124944</v>
      </c>
      <c r="O1687" s="4">
        <f t="shared" si="1894"/>
        <v>0.98826978015124833</v>
      </c>
      <c r="P1687" s="4">
        <f t="shared" si="1892"/>
        <v>0.98826978015125289</v>
      </c>
      <c r="Q1687" s="4">
        <f t="shared" si="1892"/>
        <v>0.988269780151247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34.631921661761183</v>
      </c>
      <c r="G1688" s="3">
        <f t="shared" ref="G1688:K1688" si="1895">SUM(G1689:G1691,G1694:G1696,-G1701)</f>
        <v>32.44482343656145</v>
      </c>
      <c r="H1688" s="3">
        <f t="shared" si="1895"/>
        <v>27.556383160192301</v>
      </c>
      <c r="I1688" s="3">
        <f t="shared" si="1895"/>
        <v>23.225516416458792</v>
      </c>
      <c r="J1688" s="3">
        <f t="shared" si="1895"/>
        <v>16.514688744716132</v>
      </c>
      <c r="K1688" s="3">
        <f t="shared" si="1895"/>
        <v>10.677573428036517</v>
      </c>
      <c r="L1688" s="3">
        <f t="shared" ref="L1688:O1688" si="1896">SUM(L1689:L1691,L1694:L1696,-L1701)</f>
        <v>4.7819258912198812</v>
      </c>
      <c r="M1688" s="3">
        <f>SUM(M1689:M1691,M1694:M1696,-M1701)</f>
        <v>-1.1377976207986557E-2</v>
      </c>
      <c r="N1688" s="3">
        <f t="shared" si="1896"/>
        <v>-1.4073945680666695</v>
      </c>
      <c r="O1688" s="3">
        <f t="shared" si="1896"/>
        <v>-2.8034155629405317</v>
      </c>
      <c r="P1688" s="3">
        <f>SUM(P1689:P1691,P1694:P1696,-P1701)</f>
        <v>-3.6366990137947353</v>
      </c>
      <c r="Q1688" s="3">
        <f>SUM(Q1689:Q1691,Q1694:Q1696,-Q1701)</f>
        <v>-4.4699848595770764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2.6030471848828363</v>
      </c>
      <c r="G1689" s="1">
        <f>[1]Summary!C53+[1]Summary!C59</f>
        <v>2.4224612169604032</v>
      </c>
      <c r="H1689" s="1">
        <f>[1]Summary!D53+[1]Summary!D59</f>
        <v>2.3346023898812844</v>
      </c>
      <c r="I1689" s="1">
        <f>[1]Summary!E53+[1]Summary!E59</f>
        <v>2.2433804565288722</v>
      </c>
      <c r="J1689" s="1">
        <f>[1]Summary!F53+[1]Summary!F59</f>
        <v>2.2405806881557071</v>
      </c>
      <c r="K1689" s="1">
        <f>[1]Summary!G53+[1]Summary!G59</f>
        <v>1.8614033686085809</v>
      </c>
      <c r="L1689" s="1">
        <f>[1]Summary!H53+[1]Summary!H59</f>
        <v>0.11534726260256223</v>
      </c>
      <c r="M1689" s="1">
        <f>[1]Summary!I53+[1]Summary!I59</f>
        <v>5.9900573731215268E-3</v>
      </c>
      <c r="N1689" s="1">
        <f>[1]Summary!J53+[1]Summary!J59</f>
        <v>-0.19736321510448507</v>
      </c>
      <c r="O1689" s="1">
        <f>[1]Summary!K53+[1]Summary!K59</f>
        <v>-0.23354749980961609</v>
      </c>
      <c r="P1689" s="1">
        <f>[1]Summary!L53+[1]Summary!L59</f>
        <v>-0.23610403535916147</v>
      </c>
      <c r="Q1689" s="1">
        <f>[1]Summary!M53+[1]Summary!M59</f>
        <v>-0.23990242334331269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-1.7658226348628106E-5</v>
      </c>
      <c r="L1690" s="1">
        <f>[1]Summary!H54+[1]Summary!H61+[1]Summary!H62</f>
        <v>-2.6738282007203746E-5</v>
      </c>
      <c r="M1690" s="1">
        <f>[1]Summary!I54+[1]Summary!I61+[1]Summary!I62</f>
        <v>-0.75746839655772535</v>
      </c>
      <c r="N1690" s="1">
        <f>[1]Summary!J54+[1]Summary!J61+[1]Summary!J62</f>
        <v>-1.5604096523592976</v>
      </c>
      <c r="O1690" s="1">
        <f>[1]Summary!K54+[1]Summary!K61+[1]Summary!K62</f>
        <v>-1.5757401337711459</v>
      </c>
      <c r="P1690" s="1">
        <f>[1]Summary!L54+[1]Summary!L61+[1]Summary!L62</f>
        <v>-2.1095518657242582</v>
      </c>
      <c r="Q1690" s="1">
        <f>[1]Summary!M54+[1]Summary!M61+[1]Summary!M62</f>
        <v>-2.109306516427027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6.4915294528549508</v>
      </c>
      <c r="G1691" s="1">
        <f>[1]Summary!C55+[1]Summary!C60</f>
        <v>6.1112257871541988</v>
      </c>
      <c r="H1691" s="1">
        <f>[1]Summary!D55+[1]Summary!D60</f>
        <v>5.6604113099721012</v>
      </c>
      <c r="I1691" s="1">
        <f>[1]Summary!E55+[1]Summary!E60</f>
        <v>4.926651105753141</v>
      </c>
      <c r="J1691" s="1">
        <f>[1]Summary!F55+[1]Summary!F60</f>
        <v>4.0625105882661892</v>
      </c>
      <c r="K1691" s="1">
        <f>[1]Summary!G55+[1]Summary!G60</f>
        <v>3.1797065168760996</v>
      </c>
      <c r="L1691" s="1">
        <f>[1]Summary!H55+[1]Summary!H60</f>
        <v>1.8683092463184368</v>
      </c>
      <c r="M1691" s="1">
        <f>[1]Summary!I55+[1]Summary!I60</f>
        <v>9.2552734302099093E-2</v>
      </c>
      <c r="N1691" s="1">
        <f>[1]Summary!J55+[1]Summary!J60</f>
        <v>1.6276779619932125E-2</v>
      </c>
      <c r="O1691" s="1">
        <f>[1]Summary!K55+[1]Summary!K60</f>
        <v>1.2320720614138025E-2</v>
      </c>
      <c r="P1691" s="1">
        <f>[1]Summary!L55+[1]Summary!L60</f>
        <v>1.1220184638903952E-2</v>
      </c>
      <c r="Q1691" s="1">
        <f>[1]Summary!M55+[1]Summary!M60</f>
        <v>9.6099666573703502E-3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4.4021826523703105</v>
      </c>
      <c r="G1692" s="1">
        <f t="shared" ref="G1692:K1692" si="1901">G1691-G1693</f>
        <v>4.000212617280118</v>
      </c>
      <c r="H1692" s="1">
        <f t="shared" si="1901"/>
        <v>3.5581418389108412</v>
      </c>
      <c r="I1692" s="1">
        <f t="shared" si="1901"/>
        <v>2.8329939452771109</v>
      </c>
      <c r="J1692" s="1">
        <f t="shared" si="1901"/>
        <v>1.9769755229159092</v>
      </c>
      <c r="K1692" s="1">
        <f t="shared" si="1901"/>
        <v>1.102308310083965</v>
      </c>
      <c r="L1692" s="1">
        <f t="shared" ref="L1692:O1692" si="1902">L1691-L1693</f>
        <v>-0.20202499468084012</v>
      </c>
      <c r="M1692" s="1">
        <f t="shared" si="1902"/>
        <v>-0.93931935719589088</v>
      </c>
      <c r="N1692" s="1">
        <f t="shared" si="1902"/>
        <v>-1.0155940187744477</v>
      </c>
      <c r="O1692" s="1">
        <f t="shared" si="1902"/>
        <v>-1.0195482098705417</v>
      </c>
      <c r="P1692" s="1">
        <f>P1691-P1693</f>
        <v>-1.0206487349328257</v>
      </c>
      <c r="Q1692" s="1">
        <f>Q1691-Q1693</f>
        <v>-1.0222591834571995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2.0936571604760301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2.08553506535028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2.0773982067921346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2.0703342409992769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1.03187209149799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1.0318707983943798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1.0318689304846798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1.0318689195717297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1.0318691501145698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3.7896363029876401</v>
      </c>
      <c r="G1694" s="1">
        <f>[1]Summary!C56</f>
        <v>3.4056931882015999</v>
      </c>
      <c r="H1694" s="1">
        <f>[1]Summary!D56</f>
        <v>2.7564547146906797</v>
      </c>
      <c r="I1694" s="1">
        <f>[1]Summary!E56</f>
        <v>2.5522021409235998</v>
      </c>
      <c r="J1694" s="1">
        <f>[1]Summary!F56</f>
        <v>2.0522679630092391</v>
      </c>
      <c r="K1694" s="1">
        <f>[1]Summary!G56</f>
        <v>1.281672130151057</v>
      </c>
      <c r="L1694" s="1">
        <f>[1]Summary!H56</f>
        <v>0.59907495265223909</v>
      </c>
      <c r="M1694" s="1">
        <f>[1]Summary!I56</f>
        <v>0.214751456300869</v>
      </c>
      <c r="N1694" s="1">
        <f>[1]Summary!J56</f>
        <v>0.23189736587451518</v>
      </c>
      <c r="O1694" s="1">
        <f>[1]Summary!K56</f>
        <v>0.21519975060650773</v>
      </c>
      <c r="P1694" s="1">
        <f>[1]Summary!L56</f>
        <v>0.21516716740291708</v>
      </c>
      <c r="Q1694" s="1">
        <f>[1]Summary!M56</f>
        <v>0.21516044201336204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7.1742897718107086</v>
      </c>
      <c r="G1695" s="1">
        <f>[1]Summary!C57</f>
        <v>6.5876035989597392</v>
      </c>
      <c r="H1695" s="1">
        <f>[1]Summary!D57</f>
        <v>6.7322643557356967</v>
      </c>
      <c r="I1695" s="1">
        <f>[1]Summary!E57</f>
        <v>6.0862075674541289</v>
      </c>
      <c r="J1695" s="1">
        <f>[1]Summary!F57</f>
        <v>3.8301491780179404</v>
      </c>
      <c r="K1695" s="1">
        <f>[1]Summary!G57</f>
        <v>2.0100862457044535</v>
      </c>
      <c r="L1695" s="1">
        <f>[1]Summary!H57</f>
        <v>1.2228996541765011</v>
      </c>
      <c r="M1695" s="1">
        <f>[1]Summary!I57</f>
        <v>0.57608217571098397</v>
      </c>
      <c r="N1695" s="1">
        <f>[1]Summary!J57</f>
        <v>0.46523813876475084</v>
      </c>
      <c r="O1695" s="1">
        <f>[1]Summary!K57</f>
        <v>0.44880360122767538</v>
      </c>
      <c r="P1695" s="1">
        <f>[1]Summary!L57</f>
        <v>0.45344585955958883</v>
      </c>
      <c r="Q1695" s="1">
        <f>[1]Summary!M57</f>
        <v>0.38920422688754686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14.573418949225044</v>
      </c>
      <c r="G1696" s="1">
        <f>[1]Summary!C58</f>
        <v>13.917839645285508</v>
      </c>
      <c r="H1696" s="1">
        <f>[1]Summary!D58</f>
        <v>10.072650389912539</v>
      </c>
      <c r="I1696" s="1">
        <f>[1]Summary!E58</f>
        <v>7.4170751457990489</v>
      </c>
      <c r="J1696" s="1">
        <f>[1]Summary!F58</f>
        <v>4.3291803272670579</v>
      </c>
      <c r="K1696" s="1">
        <f>[1]Summary!G58</f>
        <v>2.3447242533435624</v>
      </c>
      <c r="L1696" s="1">
        <f>[1]Summary!H58</f>
        <v>0.97632350467262807</v>
      </c>
      <c r="M1696" s="1">
        <f>[1]Summary!I58</f>
        <v>4.4890791478147563E-2</v>
      </c>
      <c r="N1696" s="1">
        <f>[1]Summary!J58</f>
        <v>6.4237866337627431E-2</v>
      </c>
      <c r="O1696" s="1">
        <f>[1]Summary!K58</f>
        <v>5.7619966403042212E-2</v>
      </c>
      <c r="P1696" s="1">
        <f>[1]Summary!L58</f>
        <v>3.0265037531902808E-2</v>
      </c>
      <c r="Q1696" s="1">
        <f>[1]Summary!M58</f>
        <v>2.5204630925342041E-2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0.6361401362334218</v>
      </c>
      <c r="L1697" s="1">
        <f>-[1]Summary!H59</f>
        <v>2.316901354806578</v>
      </c>
      <c r="M1697" s="1">
        <f>-[1]Summary!I59</f>
        <v>2.5469263194224498</v>
      </c>
      <c r="N1697" s="1">
        <f>-[1]Summary!J59</f>
        <v>2.6316934151555786</v>
      </c>
      <c r="O1697" s="1">
        <f>-[1]Summary!K59</f>
        <v>2.5510243767693881</v>
      </c>
      <c r="P1697" s="1">
        <f>-[1]Summary!L59</f>
        <v>2.5535228585251644</v>
      </c>
      <c r="Q1697" s="1">
        <f>-[1]Summary!M59</f>
        <v>2.5573200216994052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0.55495301823659327</v>
      </c>
      <c r="L1698" s="1">
        <f>-[1]Summary!H60</f>
        <v>1.4573025535722079</v>
      </c>
      <c r="M1698" s="1">
        <f>-[1]Summary!I60</f>
        <v>3.0800036064336909</v>
      </c>
      <c r="N1698" s="1">
        <f>-[1]Summary!J60</f>
        <v>3.0406906777243732</v>
      </c>
      <c r="O1698" s="1">
        <f>-[1]Summary!K60</f>
        <v>3.0391076812423314</v>
      </c>
      <c r="P1698" s="1">
        <f>-[1]Summary!L60</f>
        <v>3.040716434752893</v>
      </c>
      <c r="Q1698" s="1">
        <f>-[1]Summary!M60</f>
        <v>3.0407299403323176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0.22396946409384386</v>
      </c>
      <c r="N1699" s="1">
        <f>-[1]Summary!J61</f>
        <v>0.86003478000247091</v>
      </c>
      <c r="O1699" s="1">
        <f>-[1]Summary!K61</f>
        <v>0.97130664357934227</v>
      </c>
      <c r="P1699" s="1">
        <f>-[1]Summary!L61</f>
        <v>1.4158081310911412</v>
      </c>
      <c r="Q1699" s="1">
        <f>-[1]Summary!M61</f>
        <v>1.4157705024559852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1.7658226348628106E-5</v>
      </c>
      <c r="L1700" s="1">
        <f>-[1]Summary!H62</f>
        <v>2.6738282007203746E-5</v>
      </c>
      <c r="M1700" s="1">
        <f>-[1]Summary!I62</f>
        <v>0.53349893246388147</v>
      </c>
      <c r="N1700" s="1">
        <f>-[1]Summary!J62</f>
        <v>0.70037487235682683</v>
      </c>
      <c r="O1700" s="1">
        <f>-[1]Summary!K62</f>
        <v>0.60443349019180359</v>
      </c>
      <c r="P1700" s="1">
        <f>-[1]Summary!L62</f>
        <v>0.69374373463311689</v>
      </c>
      <c r="Q1700" s="1">
        <f>-[1]Summary!M62</f>
        <v>0.69353601397104192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1.4284208872180314E-6</v>
      </c>
      <c r="L1701" s="1">
        <f>-[1]Summary!H63</f>
        <v>1.9909204792580517E-6</v>
      </c>
      <c r="M1701" s="1">
        <f>-[1]Summary!I63</f>
        <v>0.18817679481548236</v>
      </c>
      <c r="N1701" s="1">
        <f>-[1]Summary!J63</f>
        <v>0.42727185119971239</v>
      </c>
      <c r="O1701" s="1">
        <f>-[1]Summary!K63</f>
        <v>1.728071968211133</v>
      </c>
      <c r="P1701" s="1">
        <f>-[1]Summary!L63</f>
        <v>2.0011413618446281</v>
      </c>
      <c r="Q1701" s="1">
        <f>-[1]Summary!M63</f>
        <v>2.759955186290358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1.1911033934999129</v>
      </c>
      <c r="K1702" s="3">
        <f t="shared" si="1903"/>
        <v>1.1911033934999129</v>
      </c>
      <c r="L1702" s="3">
        <f t="shared" ref="L1702:O1702" si="1904">SUM(L1703:L1705)</f>
        <v>3.7742228207551527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0.83333376333553977</v>
      </c>
      <c r="K1703" s="1">
        <f>[1]Summary!B$77</f>
        <v>0.83333376333553977</v>
      </c>
      <c r="L1703" s="1">
        <f>[1]Summary!C$77</f>
        <v>1.3254746188172351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0.35776963016437319</v>
      </c>
      <c r="K1704" s="1">
        <f>[1]Summary!B$78</f>
        <v>0.35776963016437319</v>
      </c>
      <c r="L1704" s="1">
        <f>[1]Summary!C$78</f>
        <v>0.46986742113897229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1.9788807807989452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1.1478571693482789E-5</v>
      </c>
      <c r="L1707" s="1">
        <f t="shared" ref="L1707:O1707" si="1909">SUM(L1708:L1709)</f>
        <v>1.5250070093975847E-5</v>
      </c>
      <c r="M1707" s="1">
        <f t="shared" si="1909"/>
        <v>1.3706365853191311</v>
      </c>
      <c r="N1707" s="1">
        <f t="shared" si="1909"/>
        <v>3.1121501017466269</v>
      </c>
      <c r="O1707" s="1">
        <f t="shared" si="1909"/>
        <v>12.586879609768678</v>
      </c>
      <c r="P1707" s="1">
        <f>SUM(P1708:P1709)</f>
        <v>14.575854401330927</v>
      </c>
      <c r="Q1707" s="1">
        <f>SUM(Q1708:Q1709)</f>
        <v>20.102880144601151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1.9807436302756716E-6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2.286240350347997E-6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0.17124088328208897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0.38881738459173842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1.5725454910721319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1.8210386392786113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2.5115592195242278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9.4978280632071171E-6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1.296382974362785E-5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1.1993957020370423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2.7233327171548884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11.014334118696546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12.754815762052315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17.591320925076925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1.4284208872180314E-6</v>
      </c>
      <c r="L1710" s="1">
        <f t="shared" ref="L1710:O1710" si="1911">L1701</f>
        <v>1.9909204792580517E-6</v>
      </c>
      <c r="M1710" s="1">
        <f t="shared" si="1911"/>
        <v>0.18817679481548236</v>
      </c>
      <c r="N1710" s="1">
        <f t="shared" si="1911"/>
        <v>0.42727185119971239</v>
      </c>
      <c r="O1710" s="1">
        <f t="shared" si="1911"/>
        <v>1.728071968211133</v>
      </c>
      <c r="P1710" s="1">
        <f>P1701</f>
        <v>2.0011413618446281</v>
      </c>
      <c r="Q1710" s="1">
        <f>Q1701</f>
        <v>2.759955186290358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963.4551723310758</v>
      </c>
      <c r="G1711" s="3">
        <f t="shared" ref="G1711:K1711" si="1912">SUM(G1712:G1713,G1730,G1739:G1740,G1741,G1742,G1747,G1750,,G1755:G1758,G1751)</f>
        <v>962.92337611727078</v>
      </c>
      <c r="H1711" s="3">
        <f t="shared" si="1912"/>
        <v>882.38511656278729</v>
      </c>
      <c r="I1711" s="3">
        <f t="shared" si="1912"/>
        <v>872.39106802967717</v>
      </c>
      <c r="J1711" s="3">
        <f t="shared" si="1912"/>
        <v>822.73206008731006</v>
      </c>
      <c r="K1711" s="3">
        <f t="shared" si="1912"/>
        <v>766.56535184789959</v>
      </c>
      <c r="L1711" s="3">
        <f t="shared" ref="L1711:O1711" si="1913">SUM(L1712:L1713,L1730,L1739:L1740,L1741,L1742,L1747,L1750,,L1755:L1758,L1751)</f>
        <v>761.78987581208912</v>
      </c>
      <c r="M1711" s="3">
        <f t="shared" si="1913"/>
        <v>832.26767275384918</v>
      </c>
      <c r="N1711" s="3">
        <f t="shared" si="1913"/>
        <v>839.12956200442954</v>
      </c>
      <c r="O1711" s="3">
        <f t="shared" si="1913"/>
        <v>840.38808913623859</v>
      </c>
      <c r="P1711" s="3">
        <f>SUM(P1712:P1713,P1730,P1739:P1740,P1741,P1742,P1747,P1750,,P1755:P1758,P1751)</f>
        <v>840.06614084429793</v>
      </c>
      <c r="Q1711" s="3">
        <f>SUM(Q1712:Q1713,Q1730,Q1739:Q1740,Q1741,Q1742,Q1747,Q1750,,Q1755:Q1758,Q1751)</f>
        <v>847.57761850291615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3.6600016120192933</v>
      </c>
      <c r="G1712" s="1">
        <f t="shared" si="1915"/>
        <v>3.5647168177012682</v>
      </c>
      <c r="H1712" s="1">
        <f t="shared" si="1915"/>
        <v>2.2745302813039076E-3</v>
      </c>
      <c r="I1712" s="1">
        <f t="shared" si="1915"/>
        <v>5.1261767935383647E-4</v>
      </c>
      <c r="J1712" s="1">
        <f t="shared" si="1915"/>
        <v>2.2606579051244618E-4</v>
      </c>
      <c r="K1712" s="1">
        <f t="shared" si="1915"/>
        <v>2.9787600544799235E-4</v>
      </c>
      <c r="L1712" s="1">
        <f t="shared" ref="L1712:O1712" si="1916">L21</f>
        <v>1.490933723575213E-4</v>
      </c>
      <c r="M1712" s="1">
        <f t="shared" si="1916"/>
        <v>0</v>
      </c>
      <c r="N1712" s="1">
        <f t="shared" si="1916"/>
        <v>5.9623185295134408E-5</v>
      </c>
      <c r="O1712" s="1">
        <f t="shared" si="1916"/>
        <v>7.9520168080743955E-5</v>
      </c>
      <c r="P1712" s="1">
        <f t="shared" ref="P1712:Q1722" si="1917">P21</f>
        <v>1.7300273571675401E-5</v>
      </c>
      <c r="Q1712" s="1">
        <f t="shared" si="1917"/>
        <v>9.8243337100448756E-6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310.275734464793</v>
      </c>
      <c r="G1713" s="1">
        <f t="shared" si="1915"/>
        <v>287.17513644578599</v>
      </c>
      <c r="H1713" s="1">
        <f t="shared" si="1915"/>
        <v>223.23974734857592</v>
      </c>
      <c r="I1713" s="1">
        <f t="shared" si="1915"/>
        <v>177.24861857564193</v>
      </c>
      <c r="J1713" s="1">
        <f t="shared" si="1915"/>
        <v>110.20777763306373</v>
      </c>
      <c r="K1713" s="1">
        <f t="shared" si="1915"/>
        <v>79.296951377438731</v>
      </c>
      <c r="L1713" s="1">
        <f t="shared" ref="L1713:O1713" si="1921">L22</f>
        <v>87.144627856153477</v>
      </c>
      <c r="M1713" s="1">
        <f t="shared" si="1921"/>
        <v>97.689973794707441</v>
      </c>
      <c r="N1713" s="1">
        <f t="shared" si="1921"/>
        <v>96.116227216557334</v>
      </c>
      <c r="O1713" s="1">
        <f t="shared" si="1921"/>
        <v>97.545536202055516</v>
      </c>
      <c r="P1713" s="1">
        <f t="shared" si="1917"/>
        <v>98.777156812705371</v>
      </c>
      <c r="Q1713" s="1">
        <f t="shared" si="1917"/>
        <v>100.33627419793974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304.17376286646942</v>
      </c>
      <c r="G1714" s="1">
        <f t="shared" si="1915"/>
        <v>281.07318283539354</v>
      </c>
      <c r="H1714" s="1">
        <f t="shared" si="1915"/>
        <v>217.13777611512745</v>
      </c>
      <c r="I1714" s="1">
        <f t="shared" si="1915"/>
        <v>166.36001802709256</v>
      </c>
      <c r="J1714" s="1">
        <f t="shared" si="1915"/>
        <v>86.858731206221933</v>
      </c>
      <c r="K1714" s="1">
        <f t="shared" si="1915"/>
        <v>36.871169094039793</v>
      </c>
      <c r="L1714" s="1">
        <f t="shared" ref="L1714:O1714" si="1922">L23</f>
        <v>14.884210205996363</v>
      </c>
      <c r="M1714" s="1">
        <f t="shared" si="1922"/>
        <v>0</v>
      </c>
      <c r="N1714" s="1">
        <f t="shared" si="1922"/>
        <v>1.5244131865959923E-2</v>
      </c>
      <c r="O1714" s="1">
        <f t="shared" si="1922"/>
        <v>1.1848135669958992E-2</v>
      </c>
      <c r="P1714" s="1">
        <f t="shared" si="1917"/>
        <v>3.8682952530260539E-4</v>
      </c>
      <c r="Q1714" s="1">
        <f t="shared" si="1917"/>
        <v>3.7646635722157648E-4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101.72603150476824</v>
      </c>
      <c r="G1715" s="1">
        <f t="shared" si="1915"/>
        <v>88.213165583659858</v>
      </c>
      <c r="H1715" s="1">
        <f t="shared" si="1915"/>
        <v>79.162875153606421</v>
      </c>
      <c r="I1715" s="1">
        <f t="shared" si="1915"/>
        <v>65.521782797984812</v>
      </c>
      <c r="J1715" s="1">
        <f t="shared" si="1915"/>
        <v>27.941734253788404</v>
      </c>
      <c r="K1715" s="1">
        <f t="shared" si="1915"/>
        <v>9.7676272388899079</v>
      </c>
      <c r="L1715" s="1">
        <f t="shared" ref="L1715:O1715" si="1923">L24</f>
        <v>5.0552651420649557</v>
      </c>
      <c r="M1715" s="1">
        <f t="shared" si="1923"/>
        <v>0</v>
      </c>
      <c r="N1715" s="1">
        <f t="shared" si="1923"/>
        <v>2.5944165921013267E-3</v>
      </c>
      <c r="O1715" s="1">
        <f t="shared" si="1923"/>
        <v>2.1998714415314619E-3</v>
      </c>
      <c r="P1715" s="1">
        <f t="shared" si="1917"/>
        <v>3.6544374230898237E-4</v>
      </c>
      <c r="Q1715" s="1">
        <f t="shared" si="1917"/>
        <v>3.5488633564230242E-4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2.776369742229674</v>
      </c>
      <c r="G1716" s="1">
        <f t="shared" si="1915"/>
        <v>2.7644096214108256</v>
      </c>
      <c r="H1716" s="1">
        <f t="shared" si="1915"/>
        <v>7.0046362002761E-4</v>
      </c>
      <c r="I1716" s="1">
        <f t="shared" si="1915"/>
        <v>2.1443958712342363E-4</v>
      </c>
      <c r="J1716" s="1">
        <f t="shared" si="1915"/>
        <v>1.4449048654406111E-4</v>
      </c>
      <c r="K1716" s="1">
        <f t="shared" si="1915"/>
        <v>3.6310724131030907E-4</v>
      </c>
      <c r="L1716" s="1">
        <f t="shared" ref="L1716:O1716" si="1924">L25</f>
        <v>1.7195785472453126E-4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119.33050150332022</v>
      </c>
      <c r="G1717" s="1">
        <f t="shared" si="1915"/>
        <v>112.68604538994745</v>
      </c>
      <c r="H1717" s="1">
        <f t="shared" si="1915"/>
        <v>68.187512647712239</v>
      </c>
      <c r="I1717" s="1">
        <f t="shared" si="1915"/>
        <v>51.733650217865573</v>
      </c>
      <c r="J1717" s="1">
        <f t="shared" si="1915"/>
        <v>34.380015163579444</v>
      </c>
      <c r="K1717" s="1">
        <f t="shared" si="1915"/>
        <v>19.488252156588061</v>
      </c>
      <c r="L1717" s="1">
        <f t="shared" ref="L1717:O1717" si="1925">L26</f>
        <v>5.0929851043000758</v>
      </c>
      <c r="M1717" s="1">
        <f t="shared" si="1925"/>
        <v>0</v>
      </c>
      <c r="N1717" s="1">
        <f t="shared" si="1925"/>
        <v>3.4612468198443584E-5</v>
      </c>
      <c r="O1717" s="1">
        <f t="shared" si="1925"/>
        <v>6.7740514795112665E-5</v>
      </c>
      <c r="P1717" s="1">
        <f t="shared" si="1917"/>
        <v>7.1999493803394259E-6</v>
      </c>
      <c r="Q1717" s="1">
        <f t="shared" si="1917"/>
        <v>7.1497322817400019E-6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79.231490655106981</v>
      </c>
      <c r="G1718" s="1">
        <f t="shared" si="1915"/>
        <v>76.004358385799691</v>
      </c>
      <c r="H1718" s="1">
        <f t="shared" si="1915"/>
        <v>67.93773578753499</v>
      </c>
      <c r="I1718" s="1">
        <f t="shared" si="1915"/>
        <v>46.516023040114099</v>
      </c>
      <c r="J1718" s="1">
        <f t="shared" si="1915"/>
        <v>22.166917505424628</v>
      </c>
      <c r="K1718" s="1">
        <f t="shared" si="1915"/>
        <v>5.9561318222185511</v>
      </c>
      <c r="L1718" s="1">
        <f t="shared" ref="L1718:O1718" si="1926">L27</f>
        <v>3.1615577099761354</v>
      </c>
      <c r="M1718" s="1">
        <f t="shared" si="1926"/>
        <v>0</v>
      </c>
      <c r="N1718" s="1">
        <f t="shared" si="1926"/>
        <v>1.2574385333170221E-2</v>
      </c>
      <c r="O1718" s="1">
        <f t="shared" si="1926"/>
        <v>9.5090605335116131E-3</v>
      </c>
      <c r="P1718" s="1">
        <f t="shared" si="1917"/>
        <v>7.5944278957586007E-6</v>
      </c>
      <c r="Q1718" s="1">
        <f t="shared" si="1917"/>
        <v>7.4071333973992859E-6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1.1093694610443103</v>
      </c>
      <c r="G1719" s="1">
        <f t="shared" si="1915"/>
        <v>1.4052038545757719</v>
      </c>
      <c r="H1719" s="1">
        <f t="shared" si="1915"/>
        <v>1.8489520626537694</v>
      </c>
      <c r="I1719" s="1">
        <f t="shared" si="1915"/>
        <v>2.5883475315409581</v>
      </c>
      <c r="J1719" s="1">
        <f t="shared" si="1915"/>
        <v>2.3699197929429094</v>
      </c>
      <c r="K1719" s="1">
        <f t="shared" si="1915"/>
        <v>1.6587947691019602</v>
      </c>
      <c r="L1719" s="1">
        <f t="shared" ref="L1719:O1719" si="1927">L28</f>
        <v>1.5742302918004714</v>
      </c>
      <c r="M1719" s="1">
        <f t="shared" si="1927"/>
        <v>0</v>
      </c>
      <c r="N1719" s="1">
        <f t="shared" si="1927"/>
        <v>4.0717472489932044E-5</v>
      </c>
      <c r="O1719" s="1">
        <f t="shared" si="1927"/>
        <v>7.1463180120804926E-5</v>
      </c>
      <c r="P1719" s="1">
        <f t="shared" si="1917"/>
        <v>6.5914057175250177E-6</v>
      </c>
      <c r="Q1719" s="1">
        <f t="shared" si="1917"/>
        <v>7.0231559001348126E-6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6.1019715983235949</v>
      </c>
      <c r="G1720" s="1">
        <f t="shared" si="1915"/>
        <v>6.1019536103924779</v>
      </c>
      <c r="H1720" s="1">
        <f t="shared" si="1915"/>
        <v>6.1019712334484595</v>
      </c>
      <c r="I1720" s="1">
        <f t="shared" si="1915"/>
        <v>10.888600548549356</v>
      </c>
      <c r="J1720" s="1">
        <f t="shared" si="1915"/>
        <v>23.349046426841795</v>
      </c>
      <c r="K1720" s="1">
        <f t="shared" si="1915"/>
        <v>42.425782283398938</v>
      </c>
      <c r="L1720" s="1">
        <f t="shared" ref="L1720:O1720" si="1928">L29</f>
        <v>72.260417650157109</v>
      </c>
      <c r="M1720" s="1">
        <f t="shared" si="1928"/>
        <v>97.689973794707441</v>
      </c>
      <c r="N1720" s="1">
        <f t="shared" si="1928"/>
        <v>96.100983084691379</v>
      </c>
      <c r="O1720" s="1">
        <f t="shared" si="1928"/>
        <v>97.533688066385551</v>
      </c>
      <c r="P1720" s="1">
        <f t="shared" si="1917"/>
        <v>98.776769983180074</v>
      </c>
      <c r="Q1720" s="1">
        <f t="shared" si="1917"/>
        <v>100.33589773158252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2.0636362109031348</v>
      </c>
      <c r="G1721" s="1">
        <f t="shared" si="1915"/>
        <v>1.8116614117296006</v>
      </c>
      <c r="H1721" s="1">
        <f t="shared" si="1915"/>
        <v>3.2042724414656187</v>
      </c>
      <c r="I1721" s="1">
        <f t="shared" si="1915"/>
        <v>3.0148928715618437</v>
      </c>
      <c r="J1721" s="1">
        <f t="shared" si="1915"/>
        <v>3.2824008695061266</v>
      </c>
      <c r="K1721" s="1">
        <f t="shared" si="1915"/>
        <v>3.2820875965013698</v>
      </c>
      <c r="L1721" s="1">
        <f t="shared" ref="L1721:O1721" si="1929">L30</f>
        <v>3.2821328591167998</v>
      </c>
      <c r="M1721" s="1">
        <f t="shared" si="1929"/>
        <v>1.0257871171567956</v>
      </c>
      <c r="N1721" s="1">
        <f t="shared" si="1929"/>
        <v>-0.31225161727935813</v>
      </c>
      <c r="O1721" s="1">
        <f t="shared" si="1929"/>
        <v>0.34274701682316788</v>
      </c>
      <c r="P1721" s="1">
        <f t="shared" si="1917"/>
        <v>2.0536925960314534E-2</v>
      </c>
      <c r="Q1721" s="1">
        <f t="shared" si="1917"/>
        <v>5.022859686177128E-2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4.0383192045666378</v>
      </c>
      <c r="G1722" s="1">
        <f t="shared" si="1915"/>
        <v>4.2902811108014758</v>
      </c>
      <c r="H1722" s="1">
        <f t="shared" si="1915"/>
        <v>2.897691548777555</v>
      </c>
      <c r="I1722" s="1">
        <f t="shared" si="1915"/>
        <v>2.5703942592127209</v>
      </c>
      <c r="J1722" s="1">
        <f t="shared" si="1915"/>
        <v>1.5436917640188921</v>
      </c>
      <c r="K1722" s="1">
        <f t="shared" si="1915"/>
        <v>0.51730692626238839</v>
      </c>
      <c r="L1722" s="1">
        <f t="shared" ref="L1722:O1722" si="1930">L31</f>
        <v>0.29907517075201501</v>
      </c>
      <c r="M1722" s="1">
        <f t="shared" si="1930"/>
        <v>1.1002253997431255</v>
      </c>
      <c r="N1722" s="1">
        <f t="shared" si="1930"/>
        <v>1.0304339204906943</v>
      </c>
      <c r="O1722" s="1">
        <f t="shared" si="1930"/>
        <v>0.9141127309916568</v>
      </c>
      <c r="P1722" s="1">
        <f t="shared" si="1917"/>
        <v>0.9153455071733495</v>
      </c>
      <c r="Q1722" s="1">
        <f t="shared" si="1917"/>
        <v>0.88206531665822818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6.1019715983235949</v>
      </c>
      <c r="G1723" s="1">
        <f t="shared" si="1931"/>
        <v>6.1019536103924779</v>
      </c>
      <c r="H1723" s="1">
        <f t="shared" si="1931"/>
        <v>6.1019712334484595</v>
      </c>
      <c r="I1723" s="1">
        <f t="shared" si="1931"/>
        <v>10.888600548549356</v>
      </c>
      <c r="J1723" s="1">
        <f t="shared" si="1931"/>
        <v>10.051277623259303</v>
      </c>
      <c r="K1723" s="1">
        <f t="shared" si="1931"/>
        <v>22.322348316080536</v>
      </c>
      <c r="L1723" s="1">
        <f t="shared" ref="L1723:O1723" si="1932">L33</f>
        <v>42.207595790503994</v>
      </c>
      <c r="M1723" s="1">
        <f t="shared" si="1932"/>
        <v>70.80522213718821</v>
      </c>
      <c r="N1723" s="1">
        <f t="shared" si="1932"/>
        <v>96.100983084691379</v>
      </c>
      <c r="O1723" s="1">
        <f t="shared" si="1932"/>
        <v>96.820821025622351</v>
      </c>
      <c r="P1723" s="1">
        <f t="shared" ref="P1723:Q1725" si="1933">P33</f>
        <v>97.212710751704392</v>
      </c>
      <c r="Q1723" s="1">
        <f t="shared" si="1933"/>
        <v>98.773181463566402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2.0636362109031348</v>
      </c>
      <c r="G1724" s="1">
        <f t="shared" si="1931"/>
        <v>1.8116614117296006</v>
      </c>
      <c r="H1724" s="1">
        <f t="shared" si="1931"/>
        <v>3.2042724414656187</v>
      </c>
      <c r="I1724" s="1">
        <f t="shared" si="1931"/>
        <v>3.0148928715618437</v>
      </c>
      <c r="J1724" s="1">
        <f t="shared" si="1931"/>
        <v>3.2042724414656187</v>
      </c>
      <c r="K1724" s="1">
        <f t="shared" si="1931"/>
        <v>3.2820875965013698</v>
      </c>
      <c r="L1724" s="1">
        <f t="shared" ref="L1724:O1724" si="1934">L34</f>
        <v>3.2821328591167998</v>
      </c>
      <c r="M1724" s="1">
        <f t="shared" si="1934"/>
        <v>1.0257871171567956</v>
      </c>
      <c r="N1724" s="1">
        <f t="shared" si="1934"/>
        <v>-0.31225161727935813</v>
      </c>
      <c r="O1724" s="1">
        <f t="shared" si="1934"/>
        <v>0.34274701682316788</v>
      </c>
      <c r="P1724" s="1">
        <f t="shared" si="1933"/>
        <v>2.0536925960314534E-2</v>
      </c>
      <c r="Q1724" s="1">
        <f t="shared" si="1933"/>
        <v>5.022859686177128E-2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4.0383192045666378</v>
      </c>
      <c r="G1725" s="1">
        <f t="shared" si="1931"/>
        <v>4.2902811108014758</v>
      </c>
      <c r="H1725" s="1">
        <f t="shared" si="1931"/>
        <v>2.897691548777555</v>
      </c>
      <c r="I1725" s="1">
        <f t="shared" si="1931"/>
        <v>2.5703942592127209</v>
      </c>
      <c r="J1725" s="1">
        <f t="shared" si="1931"/>
        <v>1.5436917640188921</v>
      </c>
      <c r="K1725" s="1">
        <f t="shared" si="1931"/>
        <v>0.51730692626238839</v>
      </c>
      <c r="L1725" s="1">
        <f t="shared" ref="L1725:O1725" si="1935">L35</f>
        <v>0.29907517075201501</v>
      </c>
      <c r="M1725" s="1">
        <f t="shared" si="1935"/>
        <v>1.1002253997431255</v>
      </c>
      <c r="N1725" s="1">
        <f t="shared" si="1935"/>
        <v>1.0304339204906943</v>
      </c>
      <c r="O1725" s="1">
        <f t="shared" si="1935"/>
        <v>0.9141127309916568</v>
      </c>
      <c r="P1725" s="1">
        <f t="shared" si="1933"/>
        <v>0.9153455071733495</v>
      </c>
      <c r="Q1725" s="1">
        <f t="shared" si="1933"/>
        <v>0.88206531665822818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13.297768803582493</v>
      </c>
      <c r="K1726" s="1">
        <f t="shared" si="1936"/>
        <v>20.103433967318406</v>
      </c>
      <c r="L1726" s="1">
        <f t="shared" ref="L1726:O1726" si="1937">L37</f>
        <v>30.052821859653108</v>
      </c>
      <c r="M1726" s="1">
        <f t="shared" si="1937"/>
        <v>26.884751657519232</v>
      </c>
      <c r="N1726" s="1">
        <f t="shared" si="1937"/>
        <v>0</v>
      </c>
      <c r="O1726" s="1">
        <f t="shared" si="1937"/>
        <v>0.71286704076320007</v>
      </c>
      <c r="P1726" s="1">
        <f t="shared" ref="P1726:Q1739" si="1938">P37</f>
        <v>1.5640592314756816</v>
      </c>
      <c r="Q1726" s="1">
        <f t="shared" si="1938"/>
        <v>1.5627162680161177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7.8128428040507902E-2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13.219640375541985</v>
      </c>
      <c r="K1729" s="1">
        <f t="shared" si="1936"/>
        <v>20.103433967318406</v>
      </c>
      <c r="L1729" s="1">
        <f t="shared" ref="L1729:O1729" si="1941">L40</f>
        <v>30.052821859653108</v>
      </c>
      <c r="M1729" s="1">
        <f t="shared" si="1941"/>
        <v>26.884751657519232</v>
      </c>
      <c r="N1729" s="1">
        <f t="shared" si="1941"/>
        <v>0</v>
      </c>
      <c r="O1729" s="1">
        <f t="shared" si="1941"/>
        <v>0.71286704076320007</v>
      </c>
      <c r="P1729" s="1">
        <f t="shared" si="1938"/>
        <v>1.5640592314756816</v>
      </c>
      <c r="Q1729" s="1">
        <f t="shared" si="1938"/>
        <v>1.5627162680161177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117.03398023869225</v>
      </c>
      <c r="G1730" s="1">
        <f t="shared" si="1936"/>
        <v>106.72001821261834</v>
      </c>
      <c r="H1730" s="1">
        <f t="shared" si="1936"/>
        <v>111.48998959084504</v>
      </c>
      <c r="I1730" s="1">
        <f t="shared" si="1936"/>
        <v>100.47795771127321</v>
      </c>
      <c r="J1730" s="1">
        <f t="shared" si="1936"/>
        <v>88.512351735143767</v>
      </c>
      <c r="K1730" s="1">
        <f t="shared" si="1936"/>
        <v>60.246569410050881</v>
      </c>
      <c r="L1730" s="1">
        <f t="shared" ref="L1730:O1730" si="1942">L41</f>
        <v>29.130719348543419</v>
      </c>
      <c r="M1730" s="1">
        <f t="shared" si="1942"/>
        <v>2.2851764432337691</v>
      </c>
      <c r="N1730" s="1">
        <f t="shared" si="1942"/>
        <v>3.8744989128202456</v>
      </c>
      <c r="O1730" s="1">
        <f t="shared" si="1942"/>
        <v>3.4981583184409231</v>
      </c>
      <c r="P1730" s="1">
        <f t="shared" si="1938"/>
        <v>3.9625352506766767</v>
      </c>
      <c r="Q1730" s="1">
        <f t="shared" si="1938"/>
        <v>4.0950242482837718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117.03398023869225</v>
      </c>
      <c r="G1731" s="1">
        <f t="shared" si="1936"/>
        <v>106.72000021503389</v>
      </c>
      <c r="H1731" s="1">
        <f t="shared" si="1936"/>
        <v>111.48998959084504</v>
      </c>
      <c r="I1731" s="1">
        <f t="shared" si="1936"/>
        <v>99.960723071866397</v>
      </c>
      <c r="J1731" s="1">
        <f t="shared" si="1936"/>
        <v>85.101964731951043</v>
      </c>
      <c r="K1731" s="1">
        <f t="shared" si="1936"/>
        <v>57.943993610392745</v>
      </c>
      <c r="L1731" s="1">
        <f t="shared" ref="L1731:O1731" si="1943">L42</f>
        <v>26.609937936573331</v>
      </c>
      <c r="M1731" s="1">
        <f t="shared" si="1943"/>
        <v>0</v>
      </c>
      <c r="N1731" s="1">
        <f t="shared" si="1943"/>
        <v>1.8230267265891345E-4</v>
      </c>
      <c r="O1731" s="1">
        <f t="shared" si="1943"/>
        <v>2.0545174137972982E-4</v>
      </c>
      <c r="P1731" s="1">
        <f t="shared" si="1938"/>
        <v>5.8241211308477227E-5</v>
      </c>
      <c r="Q1731" s="1">
        <f t="shared" si="1938"/>
        <v>3.106963072377482E-5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117.03398023869225</v>
      </c>
      <c r="G1732" s="1">
        <f t="shared" si="1936"/>
        <v>106.72000021503389</v>
      </c>
      <c r="H1732" s="1">
        <f t="shared" si="1936"/>
        <v>111.48998959084504</v>
      </c>
      <c r="I1732" s="1">
        <f t="shared" si="1936"/>
        <v>99.960330368049952</v>
      </c>
      <c r="J1732" s="1">
        <f t="shared" si="1936"/>
        <v>85.10130290445214</v>
      </c>
      <c r="K1732" s="1">
        <f t="shared" si="1936"/>
        <v>57.943388626208382</v>
      </c>
      <c r="L1732" s="1">
        <f t="shared" ref="L1732:O1732" si="1944">L43</f>
        <v>26.6093718459786</v>
      </c>
      <c r="M1732" s="1">
        <f t="shared" si="1944"/>
        <v>0</v>
      </c>
      <c r="N1732" s="1">
        <f t="shared" si="1944"/>
        <v>5.3999155848986361E-5</v>
      </c>
      <c r="O1732" s="1">
        <f t="shared" si="1944"/>
        <v>5.3221418637975798E-5</v>
      </c>
      <c r="P1732" s="1">
        <f t="shared" si="1938"/>
        <v>7.4345091844746315E-6</v>
      </c>
      <c r="Q1732" s="1">
        <f t="shared" si="1938"/>
        <v>7.46900388433516E-6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3.9270381644945215E-4</v>
      </c>
      <c r="J1733" s="1">
        <f t="shared" si="1936"/>
        <v>6.6182749890082086E-4</v>
      </c>
      <c r="K1733" s="1">
        <f t="shared" si="1936"/>
        <v>6.0498418436608309E-4</v>
      </c>
      <c r="L1733" s="1">
        <f t="shared" ref="L1733:O1733" si="1945">L44</f>
        <v>5.6609059473235635E-4</v>
      </c>
      <c r="M1733" s="1">
        <f t="shared" si="1945"/>
        <v>0</v>
      </c>
      <c r="N1733" s="1">
        <f t="shared" si="1945"/>
        <v>1.283035168099271E-4</v>
      </c>
      <c r="O1733" s="1">
        <f t="shared" si="1945"/>
        <v>1.5223032274175403E-4</v>
      </c>
      <c r="P1733" s="1">
        <f t="shared" si="1938"/>
        <v>5.0806702124002596E-5</v>
      </c>
      <c r="Q1733" s="1">
        <f t="shared" si="1938"/>
        <v>2.3600626839439663E-5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1.7997584453228053E-5</v>
      </c>
      <c r="H1734" s="1">
        <f t="shared" si="1936"/>
        <v>0</v>
      </c>
      <c r="I1734" s="1">
        <f t="shared" si="1936"/>
        <v>0.5172346394068027</v>
      </c>
      <c r="J1734" s="1">
        <f t="shared" si="1936"/>
        <v>3.410387003192731</v>
      </c>
      <c r="K1734" s="1">
        <f t="shared" si="1936"/>
        <v>2.3025757996581397</v>
      </c>
      <c r="L1734" s="1">
        <f t="shared" ref="L1734:O1734" si="1946">L45</f>
        <v>2.5207814119700878</v>
      </c>
      <c r="M1734" s="1">
        <f t="shared" si="1946"/>
        <v>2.2851764432337691</v>
      </c>
      <c r="N1734" s="1">
        <f t="shared" si="1946"/>
        <v>3.8743166101475865</v>
      </c>
      <c r="O1734" s="1">
        <f t="shared" si="1946"/>
        <v>3.4979528666995434</v>
      </c>
      <c r="P1734" s="1">
        <f t="shared" si="1938"/>
        <v>3.9624770094653683</v>
      </c>
      <c r="Q1734" s="1">
        <f t="shared" si="1938"/>
        <v>4.0949931786530476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1.7997584453228053E-5</v>
      </c>
      <c r="H1735" s="1">
        <f t="shared" si="1936"/>
        <v>0</v>
      </c>
      <c r="I1735" s="1">
        <f t="shared" si="1936"/>
        <v>0.5172346394068027</v>
      </c>
      <c r="J1735" s="1">
        <f t="shared" si="1936"/>
        <v>0.5172346394068027</v>
      </c>
      <c r="K1735" s="1">
        <f t="shared" si="1936"/>
        <v>2.3025757996581397</v>
      </c>
      <c r="L1735" s="1">
        <f t="shared" ref="L1735:O1735" si="1947">L46</f>
        <v>2.5207814119700878</v>
      </c>
      <c r="M1735" s="1">
        <f t="shared" si="1947"/>
        <v>2.2851764432337691</v>
      </c>
      <c r="N1735" s="1">
        <f t="shared" si="1947"/>
        <v>3.410387003192731</v>
      </c>
      <c r="O1735" s="1">
        <f t="shared" si="1947"/>
        <v>3.4979528666995434</v>
      </c>
      <c r="P1735" s="1">
        <f t="shared" si="1938"/>
        <v>3.8743166101475865</v>
      </c>
      <c r="Q1735" s="1">
        <f t="shared" si="1938"/>
        <v>3.9624770094653683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1.7997584453228053E-5</v>
      </c>
      <c r="H1736" s="1">
        <f t="shared" si="1936"/>
        <v>0</v>
      </c>
      <c r="I1736" s="1">
        <f t="shared" si="1936"/>
        <v>0.5172346394068027</v>
      </c>
      <c r="J1736" s="1">
        <f t="shared" si="1936"/>
        <v>0.5172346394068027</v>
      </c>
      <c r="K1736" s="1">
        <f t="shared" si="1936"/>
        <v>2.3025757996581397</v>
      </c>
      <c r="L1736" s="1">
        <f t="shared" ref="L1736:O1736" si="1948">L47</f>
        <v>2.5207814119700878</v>
      </c>
      <c r="M1736" s="1">
        <f t="shared" si="1948"/>
        <v>2.2851764432337691</v>
      </c>
      <c r="N1736" s="1">
        <f t="shared" si="1948"/>
        <v>3.410387003192731</v>
      </c>
      <c r="O1736" s="1">
        <f t="shared" si="1948"/>
        <v>3.4979528666995434</v>
      </c>
      <c r="P1736" s="1">
        <f t="shared" si="1938"/>
        <v>3.8743166101475865</v>
      </c>
      <c r="Q1736" s="1">
        <f t="shared" si="1938"/>
        <v>3.9624770094653683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2.8931523637859282</v>
      </c>
      <c r="K1737" s="1">
        <f t="shared" si="1936"/>
        <v>0</v>
      </c>
      <c r="L1737" s="1">
        <f t="shared" ref="L1737:O1737" si="1949">L48</f>
        <v>0</v>
      </c>
      <c r="M1737" s="1">
        <f t="shared" si="1949"/>
        <v>0</v>
      </c>
      <c r="N1737" s="1">
        <f t="shared" si="1949"/>
        <v>0.46392960695485552</v>
      </c>
      <c r="O1737" s="1">
        <f t="shared" si="1949"/>
        <v>0</v>
      </c>
      <c r="P1737" s="1">
        <f t="shared" si="1938"/>
        <v>8.8160399317781746E-2</v>
      </c>
      <c r="Q1737" s="1">
        <f t="shared" si="1938"/>
        <v>0.13251616918767928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2.8931523637859282</v>
      </c>
      <c r="K1738" s="1">
        <f t="shared" si="1936"/>
        <v>0</v>
      </c>
      <c r="L1738" s="1">
        <f t="shared" ref="L1738:O1738" si="1950">L49</f>
        <v>0</v>
      </c>
      <c r="M1738" s="1">
        <f t="shared" si="1950"/>
        <v>0</v>
      </c>
      <c r="N1738" s="1">
        <f t="shared" si="1950"/>
        <v>0.46392960695485552</v>
      </c>
      <c r="O1738" s="1">
        <f t="shared" si="1950"/>
        <v>0</v>
      </c>
      <c r="P1738" s="1">
        <f t="shared" si="1938"/>
        <v>8.8160399317781746E-2</v>
      </c>
      <c r="Q1738" s="1">
        <f t="shared" si="1938"/>
        <v>0.13251616918767928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250.94817855393956</v>
      </c>
      <c r="G1739" s="1">
        <f t="shared" si="1936"/>
        <v>254.39256169349153</v>
      </c>
      <c r="H1739" s="1">
        <f t="shared" si="1936"/>
        <v>224.18637653762133</v>
      </c>
      <c r="I1739" s="1">
        <f t="shared" si="1936"/>
        <v>221.53715348685373</v>
      </c>
      <c r="J1739" s="1">
        <f t="shared" si="1936"/>
        <v>189.72440125085404</v>
      </c>
      <c r="K1739" s="1">
        <f t="shared" si="1936"/>
        <v>100.03604640322628</v>
      </c>
      <c r="L1739" s="1">
        <f t="shared" ref="L1739:O1739" si="1951">L50</f>
        <v>80.170071882440908</v>
      </c>
      <c r="M1739" s="1">
        <f t="shared" si="1951"/>
        <v>137.79332277019219</v>
      </c>
      <c r="N1739" s="1">
        <f t="shared" si="1951"/>
        <v>137.80917026464635</v>
      </c>
      <c r="O1739" s="1">
        <f t="shared" si="1951"/>
        <v>137.8321892298556</v>
      </c>
      <c r="P1739" s="1">
        <f t="shared" si="1938"/>
        <v>137.97583605933991</v>
      </c>
      <c r="Q1739" s="1">
        <f t="shared" si="1938"/>
        <v>137.9760693374752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-20.010000650846521</v>
      </c>
      <c r="G1740" s="1">
        <f t="shared" ref="G1740:K1740" si="1952">-G58+G51</f>
        <v>14.70628789467402</v>
      </c>
      <c r="H1740" s="1">
        <f t="shared" si="1952"/>
        <v>-3.7844239808001277</v>
      </c>
      <c r="I1740" s="1">
        <f t="shared" si="1952"/>
        <v>-2.000000051289895</v>
      </c>
      <c r="J1740" s="1">
        <f t="shared" si="1952"/>
        <v>-1.9999988170630658</v>
      </c>
      <c r="K1740" s="1">
        <f t="shared" si="1952"/>
        <v>-2.0000013465452682</v>
      </c>
      <c r="L1740" s="1">
        <f t="shared" ref="L1740:O1740" si="1953">-L58+L51</f>
        <v>-0.64363603030579242</v>
      </c>
      <c r="M1740" s="1">
        <f t="shared" si="1953"/>
        <v>-2.00000100376446</v>
      </c>
      <c r="N1740" s="1">
        <f t="shared" si="1953"/>
        <v>-1.9999999750486026</v>
      </c>
      <c r="O1740" s="1">
        <f t="shared" si="1953"/>
        <v>-2.0000003339906485</v>
      </c>
      <c r="P1740" s="1">
        <f>-P58+P51</f>
        <v>-2.0000000082677118</v>
      </c>
      <c r="Q1740" s="1">
        <f>-Q58+Q51</f>
        <v>-2.0000017120441953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0.35593646453295053</v>
      </c>
      <c r="L1741" s="1">
        <f t="shared" ref="L1741:O1741" si="1955">L56</f>
        <v>1.1877018132389028</v>
      </c>
      <c r="M1741" s="1">
        <f t="shared" si="1955"/>
        <v>0</v>
      </c>
      <c r="N1741" s="1">
        <f t="shared" si="1955"/>
        <v>3.4351091911575827E-5</v>
      </c>
      <c r="O1741" s="1">
        <f t="shared" si="1955"/>
        <v>5.9816359642146695E-5</v>
      </c>
      <c r="P1741" s="1">
        <f>P56</f>
        <v>7.3592316680406625E-6</v>
      </c>
      <c r="Q1741" s="1">
        <f>Q56</f>
        <v>7.3102573328846327E-6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46.333746398516823</v>
      </c>
      <c r="G1742" s="1">
        <f t="shared" si="1956"/>
        <v>49.689233725463623</v>
      </c>
      <c r="H1742" s="1">
        <f t="shared" si="1956"/>
        <v>49.689234074655417</v>
      </c>
      <c r="I1742" s="1">
        <f t="shared" si="1956"/>
        <v>49.689234207074321</v>
      </c>
      <c r="J1742" s="1">
        <f t="shared" si="1956"/>
        <v>49.689249151023532</v>
      </c>
      <c r="K1742" s="1">
        <f t="shared" si="1956"/>
        <v>61.25229470420652</v>
      </c>
      <c r="L1742" s="1">
        <f t="shared" ref="L1742:O1742" si="1957">L3</f>
        <v>68.101749987667631</v>
      </c>
      <c r="M1742" s="1">
        <f t="shared" si="1957"/>
        <v>68.101756083870356</v>
      </c>
      <c r="N1742" s="1">
        <f t="shared" si="1957"/>
        <v>68.101756009683896</v>
      </c>
      <c r="O1742" s="1">
        <f t="shared" si="1957"/>
        <v>68.101756656009371</v>
      </c>
      <c r="P1742" s="1">
        <f t="shared" ref="P1742:Q1758" si="1958">P3</f>
        <v>68.101756569822456</v>
      </c>
      <c r="Q1742" s="1">
        <f t="shared" si="1958"/>
        <v>68.101759149766806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11.11187725590727</v>
      </c>
      <c r="G1743" s="1">
        <f t="shared" si="1956"/>
        <v>11.952883173501899</v>
      </c>
      <c r="H1743" s="1">
        <f t="shared" si="1956"/>
        <v>13.357195222451672</v>
      </c>
      <c r="I1743" s="1">
        <f t="shared" si="1956"/>
        <v>15.656158404291237</v>
      </c>
      <c r="J1743" s="1">
        <f t="shared" si="1956"/>
        <v>16.424570138081105</v>
      </c>
      <c r="K1743" s="1">
        <f t="shared" si="1956"/>
        <v>17.113643654581455</v>
      </c>
      <c r="L1743" s="1">
        <f t="shared" ref="L1743:O1743" si="1959">L4</f>
        <v>17.771657968416037</v>
      </c>
      <c r="M1743" s="1">
        <f t="shared" si="1959"/>
        <v>18.429672127588336</v>
      </c>
      <c r="N1743" s="1">
        <f t="shared" si="1959"/>
        <v>18.341172189058938</v>
      </c>
      <c r="O1743" s="1">
        <f t="shared" si="1959"/>
        <v>18.252671408546004</v>
      </c>
      <c r="P1743" s="1">
        <f t="shared" si="1958"/>
        <v>18.164171191257307</v>
      </c>
      <c r="Q1743" s="1">
        <f t="shared" si="1958"/>
        <v>18.075671877171381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7.511670285171542</v>
      </c>
      <c r="G1744" s="1">
        <f t="shared" si="1956"/>
        <v>7.5431409131895091</v>
      </c>
      <c r="H1744" s="1">
        <f t="shared" si="1956"/>
        <v>7.5903482683802039</v>
      </c>
      <c r="I1744" s="1">
        <f t="shared" si="1956"/>
        <v>7.6690269905551878</v>
      </c>
      <c r="J1744" s="1">
        <f t="shared" si="1956"/>
        <v>7.6690267345271455</v>
      </c>
      <c r="K1744" s="1">
        <f t="shared" si="1956"/>
        <v>7.6690275605280727</v>
      </c>
      <c r="L1744" s="1">
        <f t="shared" ref="L1744:O1744" si="1960">L5</f>
        <v>7.6690269925973729</v>
      </c>
      <c r="M1744" s="1">
        <f t="shared" si="1960"/>
        <v>7.6690272556234955</v>
      </c>
      <c r="N1744" s="1">
        <f t="shared" si="1960"/>
        <v>7.6690276325153244</v>
      </c>
      <c r="O1744" s="1">
        <f t="shared" si="1960"/>
        <v>7.6690271772414045</v>
      </c>
      <c r="P1744" s="1">
        <f t="shared" si="1958"/>
        <v>7.6690272752440132</v>
      </c>
      <c r="Q1744" s="1">
        <f t="shared" si="1958"/>
        <v>7.669028284661036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3.1682440716790778</v>
      </c>
      <c r="G1745" s="1">
        <f t="shared" si="1956"/>
        <v>3.4956713538466659</v>
      </c>
      <c r="H1745" s="1">
        <f t="shared" si="1956"/>
        <v>3.9868143717187343</v>
      </c>
      <c r="I1745" s="1">
        <f t="shared" si="1956"/>
        <v>4.8053860522837848</v>
      </c>
      <c r="J1745" s="1">
        <f t="shared" si="1956"/>
        <v>4.8053859074926324</v>
      </c>
      <c r="K1745" s="1">
        <f t="shared" si="1956"/>
        <v>4.8053862602190911</v>
      </c>
      <c r="L1745" s="1">
        <f t="shared" ref="L1745:O1745" si="1961">L6</f>
        <v>4.805386096666644</v>
      </c>
      <c r="M1745" s="1">
        <f t="shared" si="1961"/>
        <v>4.8053864979683931</v>
      </c>
      <c r="N1745" s="1">
        <f t="shared" si="1961"/>
        <v>4.8053862933601854</v>
      </c>
      <c r="O1745" s="1">
        <f t="shared" si="1961"/>
        <v>4.8053864147550867</v>
      </c>
      <c r="P1745" s="1">
        <f t="shared" si="1958"/>
        <v>4.8053860805244977</v>
      </c>
      <c r="Q1745" s="1">
        <f t="shared" si="1958"/>
        <v>4.8053867811838806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24.541954785758929</v>
      </c>
      <c r="G1746" s="1">
        <f t="shared" si="1956"/>
        <v>26.697538284925546</v>
      </c>
      <c r="H1746" s="1">
        <f t="shared" si="1956"/>
        <v>24.754876212104804</v>
      </c>
      <c r="I1746" s="1">
        <f t="shared" si="1956"/>
        <v>21.558662759944109</v>
      </c>
      <c r="J1746" s="1">
        <f t="shared" si="1956"/>
        <v>20.790266370922652</v>
      </c>
      <c r="K1746" s="1">
        <f t="shared" si="1956"/>
        <v>31.664237228877898</v>
      </c>
      <c r="L1746" s="1">
        <f t="shared" ref="L1746:O1746" si="1962">L7</f>
        <v>37.855678929987569</v>
      </c>
      <c r="M1746" s="1">
        <f t="shared" si="1962"/>
        <v>37.197670202690141</v>
      </c>
      <c r="N1746" s="1">
        <f t="shared" si="1962"/>
        <v>37.286169894749449</v>
      </c>
      <c r="O1746" s="1">
        <f t="shared" si="1962"/>
        <v>37.374671655466884</v>
      </c>
      <c r="P1746" s="1">
        <f t="shared" si="1958"/>
        <v>37.463172022796641</v>
      </c>
      <c r="Q1746" s="1">
        <f t="shared" si="1958"/>
        <v>37.55167220675051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70.031494937714186</v>
      </c>
      <c r="G1747" s="1">
        <f t="shared" si="1956"/>
        <v>70.339014324911659</v>
      </c>
      <c r="H1747" s="1">
        <f t="shared" si="1956"/>
        <v>69.436827513355013</v>
      </c>
      <c r="I1747" s="1">
        <f t="shared" si="1956"/>
        <v>69.140396450547797</v>
      </c>
      <c r="J1747" s="1">
        <f t="shared" si="1956"/>
        <v>69.038017804337784</v>
      </c>
      <c r="K1747" s="1">
        <f t="shared" si="1956"/>
        <v>78.221194869197916</v>
      </c>
      <c r="L1747" s="1">
        <f t="shared" ref="L1747:O1747" si="1963">L8</f>
        <v>78.897178141005526</v>
      </c>
      <c r="M1747" s="1">
        <f t="shared" si="1963"/>
        <v>83.827953789873845</v>
      </c>
      <c r="N1747" s="1">
        <f t="shared" si="1963"/>
        <v>81.468203028288542</v>
      </c>
      <c r="O1747" s="1">
        <f t="shared" si="1963"/>
        <v>80.209570334637704</v>
      </c>
      <c r="P1747" s="1">
        <f t="shared" si="1958"/>
        <v>80.230088874609521</v>
      </c>
      <c r="Q1747" s="1">
        <f t="shared" si="1958"/>
        <v>80.230105880104617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35.931063197313847</v>
      </c>
      <c r="G1748" s="1">
        <f t="shared" si="1956"/>
        <v>36.238582692908111</v>
      </c>
      <c r="H1748" s="1">
        <f t="shared" si="1956"/>
        <v>35.336395682879299</v>
      </c>
      <c r="I1748" s="1">
        <f t="shared" si="1956"/>
        <v>35.039964424660084</v>
      </c>
      <c r="J1748" s="1">
        <f t="shared" si="1956"/>
        <v>34.937583939056736</v>
      </c>
      <c r="K1748" s="1">
        <f t="shared" si="1956"/>
        <v>37.251894730994195</v>
      </c>
      <c r="L1748" s="1">
        <f t="shared" ref="L1748:O1748" si="1964">L9</f>
        <v>36.866955266464601</v>
      </c>
      <c r="M1748" s="1">
        <f t="shared" si="1964"/>
        <v>39.221616724450691</v>
      </c>
      <c r="N1748" s="1">
        <f t="shared" si="1964"/>
        <v>36.861865600110924</v>
      </c>
      <c r="O1748" s="1">
        <f t="shared" si="1964"/>
        <v>35.603178139218073</v>
      </c>
      <c r="P1748" s="1">
        <f t="shared" si="1958"/>
        <v>35.603181433612853</v>
      </c>
      <c r="Q1748" s="1">
        <f t="shared" si="1958"/>
        <v>35.603184358239517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34.100431740400339</v>
      </c>
      <c r="G1749" s="1">
        <f t="shared" si="1956"/>
        <v>34.100431632003541</v>
      </c>
      <c r="H1749" s="1">
        <f t="shared" si="1956"/>
        <v>34.100431830475706</v>
      </c>
      <c r="I1749" s="1">
        <f t="shared" si="1956"/>
        <v>34.100432025887706</v>
      </c>
      <c r="J1749" s="1">
        <f t="shared" si="1956"/>
        <v>34.10043386528104</v>
      </c>
      <c r="K1749" s="1">
        <f t="shared" si="1956"/>
        <v>40.969300138203714</v>
      </c>
      <c r="L1749" s="1">
        <f t="shared" ref="L1749:O1749" si="1965">L10</f>
        <v>42.030222874540918</v>
      </c>
      <c r="M1749" s="1">
        <f t="shared" si="1965"/>
        <v>44.606337065423148</v>
      </c>
      <c r="N1749" s="1">
        <f t="shared" si="1965"/>
        <v>44.606337428177618</v>
      </c>
      <c r="O1749" s="1">
        <f t="shared" si="1965"/>
        <v>44.60639219541963</v>
      </c>
      <c r="P1749" s="1">
        <f t="shared" si="1958"/>
        <v>44.626907440996675</v>
      </c>
      <c r="Q1749" s="1">
        <f t="shared" si="1958"/>
        <v>44.6269215218651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3.7980813046904731</v>
      </c>
      <c r="G1750" s="1">
        <f t="shared" si="1956"/>
        <v>11.449844018904676</v>
      </c>
      <c r="H1750" s="1">
        <f t="shared" si="1956"/>
        <v>12.54042514576963</v>
      </c>
      <c r="I1750" s="1">
        <f t="shared" si="1956"/>
        <v>12.540425969124906</v>
      </c>
      <c r="J1750" s="1">
        <f t="shared" si="1956"/>
        <v>12.540426865254283</v>
      </c>
      <c r="K1750" s="1">
        <f t="shared" si="1956"/>
        <v>12.54161866583509</v>
      </c>
      <c r="L1750" s="1">
        <f t="shared" ref="L1750:O1750" si="1966">L11</f>
        <v>16.72082825430358</v>
      </c>
      <c r="M1750" s="1">
        <f t="shared" si="1966"/>
        <v>18.313926200316921</v>
      </c>
      <c r="N1750" s="1">
        <f t="shared" si="1966"/>
        <v>18.313925047628835</v>
      </c>
      <c r="O1750" s="1">
        <f t="shared" si="1966"/>
        <v>18.812535319887456</v>
      </c>
      <c r="P1750" s="1">
        <f t="shared" si="1958"/>
        <v>18.812538377391121</v>
      </c>
      <c r="Q1750" s="1">
        <f t="shared" si="1958"/>
        <v>18.819938964835782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149.43048222490873</v>
      </c>
      <c r="G1751" s="1">
        <f t="shared" si="1956"/>
        <v>125.60461783260155</v>
      </c>
      <c r="H1751" s="1">
        <f t="shared" si="1956"/>
        <v>136.5613046053254</v>
      </c>
      <c r="I1751" s="1">
        <f t="shared" si="1956"/>
        <v>150.56988812272189</v>
      </c>
      <c r="J1751" s="1">
        <f t="shared" si="1956"/>
        <v>152.88975602943549</v>
      </c>
      <c r="K1751" s="1">
        <f t="shared" si="1956"/>
        <v>155.23863191083467</v>
      </c>
      <c r="L1751" s="1">
        <f t="shared" ref="L1751:O1751" si="1967">L12</f>
        <v>157.07365713101825</v>
      </c>
      <c r="M1751" s="1">
        <f t="shared" si="1967"/>
        <v>158.38430861516042</v>
      </c>
      <c r="N1751" s="1">
        <f t="shared" si="1967"/>
        <v>162.51096905091055</v>
      </c>
      <c r="O1751" s="1">
        <f t="shared" si="1967"/>
        <v>160.33476129633172</v>
      </c>
      <c r="P1751" s="1">
        <f t="shared" si="1958"/>
        <v>159.40195937677487</v>
      </c>
      <c r="Q1751" s="1">
        <f t="shared" si="1958"/>
        <v>162.70764536652226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66.745680075368128</v>
      </c>
      <c r="G1752" s="1">
        <f t="shared" si="1968"/>
        <v>49.798799739788947</v>
      </c>
      <c r="H1752" s="1">
        <f t="shared" si="1968"/>
        <v>68.926566171128769</v>
      </c>
      <c r="I1752" s="1">
        <f t="shared" si="1968"/>
        <v>67.328043201559296</v>
      </c>
      <c r="J1752" s="1">
        <f t="shared" si="1968"/>
        <v>69.60273889682432</v>
      </c>
      <c r="K1752" s="1">
        <f t="shared" si="1968"/>
        <v>71.931445703990676</v>
      </c>
      <c r="L1752" s="1">
        <f t="shared" ref="L1752:O1752" si="1969">L13</f>
        <v>74.358448367322495</v>
      </c>
      <c r="M1752" s="1">
        <f t="shared" si="1969"/>
        <v>74.836054014714648</v>
      </c>
      <c r="N1752" s="1">
        <f t="shared" si="1969"/>
        <v>74.836053150751738</v>
      </c>
      <c r="O1752" s="1">
        <f t="shared" si="1969"/>
        <v>74.836054278995292</v>
      </c>
      <c r="P1752" s="1">
        <f t="shared" si="1958"/>
        <v>74.83605230975121</v>
      </c>
      <c r="Q1752" s="1">
        <f t="shared" si="1958"/>
        <v>74.836053047864056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66.632400664627511</v>
      </c>
      <c r="G1753" s="1">
        <f t="shared" si="1968"/>
        <v>55.764000215608128</v>
      </c>
      <c r="H1753" s="1">
        <f t="shared" si="1968"/>
        <v>65.549839635072502</v>
      </c>
      <c r="I1753" s="1">
        <f t="shared" si="1968"/>
        <v>67.313934692337028</v>
      </c>
      <c r="J1753" s="1">
        <f t="shared" si="1968"/>
        <v>66.883661725845954</v>
      </c>
      <c r="K1753" s="1">
        <f t="shared" si="1968"/>
        <v>66.383164379966018</v>
      </c>
      <c r="L1753" s="1">
        <f t="shared" ref="L1753:O1753" si="1970">L14</f>
        <v>65.622475423845486</v>
      </c>
      <c r="M1753" s="1">
        <f t="shared" si="1970"/>
        <v>66.283950749132657</v>
      </c>
      <c r="N1753" s="1">
        <f t="shared" si="1970"/>
        <v>66.283950383715037</v>
      </c>
      <c r="O1753" s="1">
        <f t="shared" si="1970"/>
        <v>66.283951381050443</v>
      </c>
      <c r="P1753" s="1">
        <f t="shared" si="1958"/>
        <v>66.283951365473882</v>
      </c>
      <c r="Q1753" s="1">
        <f t="shared" si="1958"/>
        <v>66.283954859725924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16.052401484913073</v>
      </c>
      <c r="G1754" s="1">
        <f t="shared" si="1968"/>
        <v>20.041817877204469</v>
      </c>
      <c r="H1754" s="1">
        <f t="shared" si="1968"/>
        <v>2.0848987991241201</v>
      </c>
      <c r="I1754" s="1">
        <f t="shared" si="1968"/>
        <v>15.927910228825555</v>
      </c>
      <c r="J1754" s="1">
        <f t="shared" si="1968"/>
        <v>16.403355406765236</v>
      </c>
      <c r="K1754" s="1">
        <f t="shared" si="1968"/>
        <v>16.924021826877983</v>
      </c>
      <c r="L1754" s="1">
        <f t="shared" ref="L1754:O1754" si="1971">L15</f>
        <v>17.092733339850255</v>
      </c>
      <c r="M1754" s="1">
        <f t="shared" si="1971"/>
        <v>17.264303851313105</v>
      </c>
      <c r="N1754" s="1">
        <f t="shared" si="1971"/>
        <v>21.390965516443764</v>
      </c>
      <c r="O1754" s="1">
        <f t="shared" si="1971"/>
        <v>19.214755636285986</v>
      </c>
      <c r="P1754" s="1">
        <f t="shared" si="1958"/>
        <v>18.281955701549791</v>
      </c>
      <c r="Q1754" s="1">
        <f t="shared" si="1958"/>
        <v>21.587637458932271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12.556450765020401</v>
      </c>
      <c r="G1755" s="1">
        <f t="shared" si="1968"/>
        <v>16.522150697529987</v>
      </c>
      <c r="H1755" s="1">
        <f t="shared" si="1968"/>
        <v>31.963554878715655</v>
      </c>
      <c r="I1755" s="1">
        <f t="shared" si="1968"/>
        <v>54.327344077298093</v>
      </c>
      <c r="J1755" s="1">
        <f t="shared" si="1968"/>
        <v>90.74343330709803</v>
      </c>
      <c r="K1755" s="1">
        <f t="shared" si="1968"/>
        <v>145.41784913198822</v>
      </c>
      <c r="L1755" s="1">
        <f t="shared" ref="L1755:O1755" si="1972">L16</f>
        <v>160.16282129373306</v>
      </c>
      <c r="M1755" s="1">
        <f t="shared" si="1972"/>
        <v>175.12337510930206</v>
      </c>
      <c r="N1755" s="1">
        <f t="shared" si="1972"/>
        <v>179.01088946929525</v>
      </c>
      <c r="O1755" s="1">
        <f t="shared" si="1972"/>
        <v>180.00004295792553</v>
      </c>
      <c r="P1755" s="1">
        <f t="shared" si="1958"/>
        <v>178.77119179478996</v>
      </c>
      <c r="Q1755" s="1">
        <f t="shared" si="1958"/>
        <v>178.7630040408053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0.52400513586879827</v>
      </c>
      <c r="G1756" s="1">
        <f t="shared" si="1968"/>
        <v>0.54529254328636889</v>
      </c>
      <c r="H1756" s="1">
        <f t="shared" si="1968"/>
        <v>0.50316515932846095</v>
      </c>
      <c r="I1756" s="1">
        <f t="shared" si="1968"/>
        <v>0.78909794081859952</v>
      </c>
      <c r="J1756" s="1">
        <f t="shared" si="1968"/>
        <v>0.79773012344131167</v>
      </c>
      <c r="K1756" s="1">
        <f t="shared" si="1968"/>
        <v>0.79772976019291475</v>
      </c>
      <c r="L1756" s="1">
        <f t="shared" ref="L1756:O1756" si="1973">L17</f>
        <v>0.87914860746802082</v>
      </c>
      <c r="M1756" s="1">
        <f t="shared" si="1973"/>
        <v>0.87915351188510871</v>
      </c>
      <c r="N1756" s="1">
        <f t="shared" si="1973"/>
        <v>0.87915184536028468</v>
      </c>
      <c r="O1756" s="1">
        <f t="shared" si="1973"/>
        <v>0.8791556376472438</v>
      </c>
      <c r="P1756" s="1">
        <f t="shared" si="1958"/>
        <v>0.87915677988643792</v>
      </c>
      <c r="Q1756" s="1">
        <f t="shared" si="1958"/>
        <v>0.87916502111490691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18.87301734575875</v>
      </c>
      <c r="G1757" s="1">
        <f t="shared" si="1968"/>
        <v>22.214501910301859</v>
      </c>
      <c r="H1757" s="1">
        <f t="shared" si="1968"/>
        <v>26.556641159114378</v>
      </c>
      <c r="I1757" s="1">
        <f t="shared" si="1968"/>
        <v>38.070438921933295</v>
      </c>
      <c r="J1757" s="1">
        <f t="shared" si="1968"/>
        <v>60.588688938930623</v>
      </c>
      <c r="K1757" s="1">
        <f t="shared" si="1968"/>
        <v>75.160133553607665</v>
      </c>
      <c r="L1757" s="1">
        <f t="shared" ref="L1757:O1757" si="1974">L18</f>
        <v>82.946176012468428</v>
      </c>
      <c r="M1757" s="1">
        <f t="shared" si="1974"/>
        <v>91.847728108298071</v>
      </c>
      <c r="N1757" s="1">
        <f t="shared" si="1974"/>
        <v>93.044677160009584</v>
      </c>
      <c r="O1757" s="1">
        <f t="shared" si="1974"/>
        <v>95.174244180910392</v>
      </c>
      <c r="P1757" s="1">
        <f t="shared" si="1958"/>
        <v>95.153896297064122</v>
      </c>
      <c r="Q1757" s="1">
        <f t="shared" si="1958"/>
        <v>97.668616873521074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9.9067327426953245E-5</v>
      </c>
      <c r="L1758" s="1">
        <f t="shared" ref="L1758:O1758" si="1975">L19</f>
        <v>1.868242098129792E-2</v>
      </c>
      <c r="M1758" s="1">
        <f t="shared" si="1975"/>
        <v>2.099933077346873E-2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22.359344189229997</v>
      </c>
      <c r="G1759" s="3">
        <f t="shared" si="1976"/>
        <v>24.383017625850908</v>
      </c>
      <c r="H1759" s="3">
        <f t="shared" si="1976"/>
        <v>28.855323639998357</v>
      </c>
      <c r="I1759" s="3">
        <f t="shared" si="1976"/>
        <v>33.317909716413389</v>
      </c>
      <c r="J1759" s="3">
        <f t="shared" si="1976"/>
        <v>41.930733192328582</v>
      </c>
      <c r="K1759" s="3">
        <f t="shared" si="1976"/>
        <v>53.598728577374196</v>
      </c>
      <c r="L1759" s="3">
        <f t="shared" ref="L1759:O1759" si="1977">SUM(L1760,L1762,L1766,L1770,L1786,L1793,L1801,L1803,L1811,L1815,L1809)</f>
        <v>56.567366895474308</v>
      </c>
      <c r="M1759" s="3">
        <f t="shared" si="1977"/>
        <v>60.71950734269528</v>
      </c>
      <c r="N1759" s="3">
        <f t="shared" si="1977"/>
        <v>62.038760424339486</v>
      </c>
      <c r="O1759" s="3">
        <f t="shared" si="1977"/>
        <v>63.500930846387192</v>
      </c>
      <c r="P1759" s="3">
        <f>SUM(P1760,P1762,P1766,P1770,P1786,P1793,P1801,P1803,P1811,P1815,P1809)</f>
        <v>63.567746701993151</v>
      </c>
      <c r="Q1759" s="3">
        <f>SUM(Q1760,Q1762,Q1766,Q1770,Q1786,Q1793,Q1801,Q1803,Q1811,Q1815,Q1809)</f>
        <v>64.175678753115633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3.0935587219222112</v>
      </c>
      <c r="G1760" s="1">
        <f t="shared" ref="G1760:O1760" si="1978">+G1761</f>
        <v>3.0935586233070569</v>
      </c>
      <c r="H1760" s="1">
        <f t="shared" si="1978"/>
        <v>2.8465039968399619</v>
      </c>
      <c r="I1760" s="1">
        <f t="shared" si="1978"/>
        <v>2.7577517496332886</v>
      </c>
      <c r="J1760" s="1">
        <f t="shared" si="1978"/>
        <v>2.3547958307580306</v>
      </c>
      <c r="K1760" s="1">
        <f t="shared" si="1978"/>
        <v>1.3535347566210367</v>
      </c>
      <c r="L1760" s="1">
        <f t="shared" si="1978"/>
        <v>1.1208858738343725</v>
      </c>
      <c r="M1760" s="1">
        <f t="shared" si="1978"/>
        <v>1.8398840691994398</v>
      </c>
      <c r="N1760" s="1">
        <f t="shared" si="1978"/>
        <v>1.8080792676726278</v>
      </c>
      <c r="O1760" s="1">
        <f t="shared" si="1978"/>
        <v>1.7198105184136021</v>
      </c>
      <c r="P1760" s="1">
        <f>+P1761</f>
        <v>1.7216025586119768</v>
      </c>
      <c r="Q1760" s="1">
        <f>+Q1761</f>
        <v>1.7216056863524929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3.0935587219222112</v>
      </c>
      <c r="G1761" s="1">
        <f>'[1]Electricity and CHPs_CAP'!C$14</f>
        <v>3.0935586233070569</v>
      </c>
      <c r="H1761" s="1">
        <f>'[1]Electricity and CHPs_CAP'!D$14</f>
        <v>2.8465039968399619</v>
      </c>
      <c r="I1761" s="1">
        <f>'[1]Electricity and CHPs_CAP'!E$14</f>
        <v>2.7577517496332886</v>
      </c>
      <c r="J1761" s="1">
        <f>'[1]Electricity and CHPs_CAP'!F$14</f>
        <v>2.3547958307580306</v>
      </c>
      <c r="K1761" s="1">
        <f>'[1]Electricity and CHPs_CAP'!G$14</f>
        <v>1.3535347566210367</v>
      </c>
      <c r="L1761" s="1">
        <f>'[1]Electricity and CHPs_CAP'!H$14</f>
        <v>1.1208858738343725</v>
      </c>
      <c r="M1761" s="1">
        <f>'[1]Electricity and CHPs_CAP'!I$14</f>
        <v>1.8398840691994398</v>
      </c>
      <c r="N1761" s="1">
        <f>'[1]Electricity and CHPs_CAP'!J$14</f>
        <v>1.8080792676726278</v>
      </c>
      <c r="O1761" s="1">
        <f>'[1]Electricity and CHPs_CAP'!K$14</f>
        <v>1.7198105184136021</v>
      </c>
      <c r="P1761" s="1">
        <f>'[1]Electricity and CHPs_CAP'!L$14</f>
        <v>1.7216025586119768</v>
      </c>
      <c r="Q1761" s="1">
        <f>'[1]Electricity and CHPs_CAP'!M$14</f>
        <v>1.7216056863524929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16.118235436445374</v>
      </c>
      <c r="H1762" s="1">
        <f t="shared" si="1980"/>
        <v>16.559443158043081</v>
      </c>
      <c r="I1762" s="1">
        <f t="shared" si="1980"/>
        <v>16.839061961065909</v>
      </c>
      <c r="J1762" s="1">
        <f t="shared" si="1980"/>
        <v>16.927784342894775</v>
      </c>
      <c r="K1762" s="1">
        <f t="shared" si="1980"/>
        <v>16.928270811637262</v>
      </c>
      <c r="L1762" s="1">
        <f t="shared" ref="L1762:O1762" si="1981">SUM(L1763:L1765)</f>
        <v>17.175489864470247</v>
      </c>
      <c r="M1762" s="1">
        <f t="shared" si="1981"/>
        <v>17.347881762192959</v>
      </c>
      <c r="N1762" s="1">
        <f t="shared" si="1981"/>
        <v>17.347882229147039</v>
      </c>
      <c r="O1762" s="1">
        <f t="shared" si="1981"/>
        <v>17.347911148727562</v>
      </c>
      <c r="P1762" s="1">
        <f>SUM(P1763:P1765)</f>
        <v>17.347913703595616</v>
      </c>
      <c r="Q1762" s="1">
        <f>SUM(Q1763:Q1765)</f>
        <v>17.3481786634974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7.3399657697295639</v>
      </c>
      <c r="H1763" s="1">
        <f>'[1]Electricity and CHPs_CAP'!D$15</f>
        <v>7.3415216966949934</v>
      </c>
      <c r="I1763" s="1">
        <f>'[1]Electricity and CHPs_CAP'!E$15</f>
        <v>7.4149014065464378</v>
      </c>
      <c r="J1763" s="1">
        <f>'[1]Electricity and CHPs_CAP'!F$15</f>
        <v>7.4155153719546307</v>
      </c>
      <c r="K1763" s="1">
        <f>'[1]Electricity and CHPs_CAP'!G$15</f>
        <v>7.4160015063368538</v>
      </c>
      <c r="L1763" s="1">
        <f>'[1]Electricity and CHPs_CAP'!H$15</f>
        <v>7.640185262840113</v>
      </c>
      <c r="M1763" s="1">
        <f>'[1]Electricity and CHPs_CAP'!I$15</f>
        <v>7.6884403296172197</v>
      </c>
      <c r="N1763" s="1">
        <f>'[1]Electricity and CHPs_CAP'!J$15</f>
        <v>7.6884404363373049</v>
      </c>
      <c r="O1763" s="1">
        <f>'[1]Electricity and CHPs_CAP'!K$15</f>
        <v>7.6884409845445942</v>
      </c>
      <c r="P1763" s="1">
        <f>'[1]Electricity and CHPs_CAP'!L$15</f>
        <v>7.6884414147372979</v>
      </c>
      <c r="Q1763" s="1">
        <f>'[1]Electricity and CHPs_CAP'!M$15</f>
        <v>7.6884425411394437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4.8071793223585901</v>
      </c>
      <c r="H1764" s="1">
        <f>'[1]Electricity and CHPs_CAP'!D$16</f>
        <v>4.858410063111914</v>
      </c>
      <c r="I1764" s="1">
        <f>'[1]Electricity and CHPs_CAP'!E$16</f>
        <v>5.0646491562832976</v>
      </c>
      <c r="J1764" s="1">
        <f>'[1]Electricity and CHPs_CAP'!F$16</f>
        <v>5.1527567666639342</v>
      </c>
      <c r="K1764" s="1">
        <f>'[1]Electricity and CHPs_CAP'!G$16</f>
        <v>5.1527568755151876</v>
      </c>
      <c r="L1764" s="1">
        <f>'[1]Electricity and CHPs_CAP'!H$16</f>
        <v>5.1757878988424446</v>
      </c>
      <c r="M1764" s="1">
        <f>'[1]Electricity and CHPs_CAP'!I$16</f>
        <v>5.2999025482667488</v>
      </c>
      <c r="N1764" s="1">
        <f>'[1]Electricity and CHPs_CAP'!J$16</f>
        <v>5.2999027999284483</v>
      </c>
      <c r="O1764" s="1">
        <f>'[1]Electricity and CHPs_CAP'!K$16</f>
        <v>5.2999077567451414</v>
      </c>
      <c r="P1764" s="1">
        <f>'[1]Electricity and CHPs_CAP'!L$16</f>
        <v>5.2999095918403825</v>
      </c>
      <c r="Q1764" s="1">
        <f>'[1]Electricity and CHPs_CAP'!M$16</f>
        <v>5.3000602005736059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3.9710903443572212</v>
      </c>
      <c r="H1765" s="1">
        <f>'[1]Electricity and CHPs_CAP'!D$17</f>
        <v>4.3595113982361715</v>
      </c>
      <c r="I1765" s="1">
        <f>'[1]Electricity and CHPs_CAP'!E$17</f>
        <v>4.3595113982361715</v>
      </c>
      <c r="J1765" s="1">
        <f>'[1]Electricity and CHPs_CAP'!F$17</f>
        <v>4.3595122042762116</v>
      </c>
      <c r="K1765" s="1">
        <f>'[1]Electricity and CHPs_CAP'!G$17</f>
        <v>4.3595124297852212</v>
      </c>
      <c r="L1765" s="1">
        <f>'[1]Electricity and CHPs_CAP'!H$17</f>
        <v>4.3595167027876904</v>
      </c>
      <c r="M1765" s="1">
        <f>'[1]Electricity and CHPs_CAP'!I$17</f>
        <v>4.3595388843089884</v>
      </c>
      <c r="N1765" s="1">
        <f>'[1]Electricity and CHPs_CAP'!J$17</f>
        <v>4.3595389928812853</v>
      </c>
      <c r="O1765" s="1">
        <f>'[1]Electricity and CHPs_CAP'!K$17</f>
        <v>4.3595624074378243</v>
      </c>
      <c r="P1765" s="1">
        <f>'[1]Electricity and CHPs_CAP'!L$17</f>
        <v>4.3595626970179344</v>
      </c>
      <c r="Q1765" s="1">
        <f>'[1]Electricity and CHPs_CAP'!M$17</f>
        <v>4.3596759217843504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2.8827830307813496E-2</v>
      </c>
      <c r="G1766" s="1">
        <f t="shared" ref="G1766:K1766" si="1982">SUM(G1767:G1769)</f>
        <v>3.7378210172552759E-2</v>
      </c>
      <c r="H1766" s="1">
        <f t="shared" si="1982"/>
        <v>4.3999569794308191E-2</v>
      </c>
      <c r="I1766" s="1">
        <f t="shared" si="1982"/>
        <v>8.0468767280005987E-2</v>
      </c>
      <c r="J1766" s="1">
        <f t="shared" si="1982"/>
        <v>7.4641665422147799E-2</v>
      </c>
      <c r="K1766" s="1">
        <f t="shared" si="1982"/>
        <v>7.751446476607185E-2</v>
      </c>
      <c r="L1766" s="1">
        <f t="shared" ref="L1766:O1766" si="1983">SUM(L1767:L1769)</f>
        <v>7.1729606841706262E-2</v>
      </c>
      <c r="M1766" s="1">
        <f t="shared" si="1983"/>
        <v>5.5766129946609025E-2</v>
      </c>
      <c r="N1766" s="1">
        <f t="shared" si="1983"/>
        <v>1.4844018457580085E-2</v>
      </c>
      <c r="O1766" s="1">
        <f t="shared" si="1983"/>
        <v>1.1839900935759051E-2</v>
      </c>
      <c r="P1766" s="1">
        <f>SUM(P1767:P1769)</f>
        <v>9.715011384456234E-4</v>
      </c>
      <c r="Q1766" s="1">
        <f>SUM(Q1767:Q1769)</f>
        <v>1.5101867127175939E-3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1.9298050764015001E-2</v>
      </c>
      <c r="G1767" s="1">
        <f>'[1]Electricity and CHPs_CAP'!C$18</f>
        <v>1.9276538397127188E-2</v>
      </c>
      <c r="H1767" s="1">
        <f>'[1]Electricity and CHPs_CAP'!D$18</f>
        <v>2.5910987865709598E-2</v>
      </c>
      <c r="I1767" s="1">
        <f>'[1]Electricity and CHPs_CAP'!E$18</f>
        <v>6.2408212674037185E-2</v>
      </c>
      <c r="J1767" s="1">
        <f>'[1]Electricity and CHPs_CAP'!F$18</f>
        <v>6.5782743024626847E-2</v>
      </c>
      <c r="K1767" s="1">
        <f>'[1]Electricity and CHPs_CAP'!G$18</f>
        <v>7.7442343658168794E-2</v>
      </c>
      <c r="L1767" s="1">
        <f>'[1]Electricity and CHPs_CAP'!H$18</f>
        <v>7.1684363781179608E-2</v>
      </c>
      <c r="M1767" s="1">
        <f>'[1]Electricity and CHPs_CAP'!I$18</f>
        <v>5.5718730154611408E-2</v>
      </c>
      <c r="N1767" s="1">
        <f>'[1]Electricity and CHPs_CAP'!J$18</f>
        <v>1.4732983820895867E-2</v>
      </c>
      <c r="O1767" s="1">
        <f>'[1]Electricity and CHPs_CAP'!K$18</f>
        <v>1.1673315873719947E-2</v>
      </c>
      <c r="P1767" s="1">
        <f>'[1]Electricity and CHPs_CAP'!L$18</f>
        <v>5.86600329218158E-4</v>
      </c>
      <c r="Q1767" s="1">
        <f>'[1]Electricity and CHPs_CAP'!M$18</f>
        <v>9.9259265290300882E-4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1.2245208830797497E-3</v>
      </c>
      <c r="G1768" s="1">
        <f>'[1]Electricity and CHPs_CAP'!C$28</f>
        <v>2.1020626900916314E-4</v>
      </c>
      <c r="H1768" s="1">
        <f>'[1]Electricity and CHPs_CAP'!D$28</f>
        <v>1.9724494729148404E-4</v>
      </c>
      <c r="I1768" s="1">
        <f>'[1]Electricity and CHPs_CAP'!E$28</f>
        <v>1.6928494016414317E-4</v>
      </c>
      <c r="J1768" s="1">
        <f>'[1]Electricity and CHPs_CAP'!F$28</f>
        <v>1.6248101772592654E-4</v>
      </c>
      <c r="K1768" s="1">
        <f>'[1]Electricity and CHPs_CAP'!G$28</f>
        <v>7.2121107903054624E-5</v>
      </c>
      <c r="L1768" s="1">
        <f>'[1]Electricity and CHPs_CAP'!H$28</f>
        <v>4.5243060526658806E-5</v>
      </c>
      <c r="M1768" s="1">
        <f>'[1]Electricity and CHPs_CAP'!I$28</f>
        <v>4.7399791997613825E-5</v>
      </c>
      <c r="N1768" s="1">
        <f>'[1]Electricity and CHPs_CAP'!J$28</f>
        <v>4.7195224572164079E-5</v>
      </c>
      <c r="O1768" s="1">
        <f>'[1]Electricity and CHPs_CAP'!K$28</f>
        <v>6.7569284701420347E-5</v>
      </c>
      <c r="P1768" s="1">
        <f>'[1]Electricity and CHPs_CAP'!L$28</f>
        <v>5.4137335092744582E-5</v>
      </c>
      <c r="Q1768" s="1">
        <f>'[1]Electricity and CHPs_CAP'!M$28</f>
        <v>1.1099204737359661E-4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8.3052586607187482E-3</v>
      </c>
      <c r="G1769" s="1">
        <f>'[1]Electricity and CHPs_CAP'!C$41</f>
        <v>1.7891465506416408E-2</v>
      </c>
      <c r="H1769" s="1">
        <f>'[1]Electricity and CHPs_CAP'!D$41</f>
        <v>1.7891336981307109E-2</v>
      </c>
      <c r="I1769" s="1">
        <f>'[1]Electricity and CHPs_CAP'!E$41</f>
        <v>1.7891269665804659E-2</v>
      </c>
      <c r="J1769" s="1">
        <f>'[1]Electricity and CHPs_CAP'!F$41</f>
        <v>8.6964413797950262E-3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6.3839412112054101E-5</v>
      </c>
      <c r="O1769" s="1">
        <f>'[1]Electricity and CHPs_CAP'!K$41</f>
        <v>9.901577733768287E-5</v>
      </c>
      <c r="P1769" s="1">
        <f>'[1]Electricity and CHPs_CAP'!L$41</f>
        <v>3.3076347413472083E-4</v>
      </c>
      <c r="Q1769" s="1">
        <f>'[1]Electricity and CHPs_CAP'!M$41</f>
        <v>4.066020124409885E-4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0.22029527445061159</v>
      </c>
      <c r="G1770" s="1">
        <f t="shared" ref="G1770:K1770" si="1985">SUM(G1771:G1785)</f>
        <v>0.1637583246455257</v>
      </c>
      <c r="H1770" s="1">
        <f t="shared" si="1985"/>
        <v>0.17843623693594918</v>
      </c>
      <c r="I1770" s="1">
        <f t="shared" si="1985"/>
        <v>0.20603219709494072</v>
      </c>
      <c r="J1770" s="1">
        <f t="shared" si="1985"/>
        <v>0.2152831766277811</v>
      </c>
      <c r="K1770" s="1">
        <f t="shared" si="1985"/>
        <v>0.19699756393358583</v>
      </c>
      <c r="L1770" s="1">
        <f t="shared" ref="L1770:O1770" si="1986">SUM(L1771:L1785)</f>
        <v>0.16477544624913085</v>
      </c>
      <c r="M1770" s="1">
        <f t="shared" si="1986"/>
        <v>0.14472950294829676</v>
      </c>
      <c r="N1770" s="1">
        <f t="shared" si="1986"/>
        <v>0.2867561017043484</v>
      </c>
      <c r="O1770" s="1">
        <f t="shared" si="1986"/>
        <v>0.33582891979832408</v>
      </c>
      <c r="P1770" s="1">
        <f>SUM(P1771:P1785)</f>
        <v>0.36173797588512469</v>
      </c>
      <c r="Q1770" s="1">
        <f>SUM(Q1771:Q1785)</f>
        <v>0.37956932041285191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1.97345699155086E-6</v>
      </c>
      <c r="L1771" s="1">
        <f>'[1]Electricity and CHPs_CAP'!H$21</f>
        <v>2.4212786910856502E-6</v>
      </c>
      <c r="M1771" s="1">
        <f>'[1]Electricity and CHPs_CAP'!I$21</f>
        <v>5.1122042404251395E-6</v>
      </c>
      <c r="N1771" s="1">
        <f>'[1]Electricity and CHPs_CAP'!J$21</f>
        <v>9.3086347553737508E-5</v>
      </c>
      <c r="O1771" s="1">
        <f>'[1]Electricity and CHPs_CAP'!K$21</f>
        <v>1.2962243741898756E-4</v>
      </c>
      <c r="P1771" s="1">
        <f>'[1]Electricity and CHPs_CAP'!L$21</f>
        <v>1.6565435776182157E-4</v>
      </c>
      <c r="Q1771" s="1">
        <f>'[1]Electricity and CHPs_CAP'!M$21</f>
        <v>2.0342301028660864E-4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5.6894528747863203E-5</v>
      </c>
      <c r="K1772" s="1">
        <f>'[1]Electricity and CHPs_CAP'!G$22</f>
        <v>2.4724023873182611E-4</v>
      </c>
      <c r="L1772" s="1">
        <f>'[1]Electricity and CHPs_CAP'!H$22</f>
        <v>5.870499878261866E-4</v>
      </c>
      <c r="M1772" s="1">
        <f>'[1]Electricity and CHPs_CAP'!I$22</f>
        <v>9.3356438683027268E-4</v>
      </c>
      <c r="N1772" s="1">
        <f>'[1]Electricity and CHPs_CAP'!J$22</f>
        <v>2.440310674331329E-2</v>
      </c>
      <c r="O1772" s="1">
        <f>'[1]Electricity and CHPs_CAP'!K$22</f>
        <v>2.4408754408987963E-2</v>
      </c>
      <c r="P1772" s="1">
        <f>'[1]Electricity and CHPs_CAP'!L$22</f>
        <v>3.1789873190377058E-2</v>
      </c>
      <c r="Q1772" s="1">
        <f>'[1]Electricity and CHPs_CAP'!M$22</f>
        <v>3.9640905435550919E-2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1.8207257240023401E-6</v>
      </c>
      <c r="M1773" s="1">
        <f>'[1]Electricity and CHPs_CAP'!I$23</f>
        <v>3.78144819317345E-6</v>
      </c>
      <c r="N1773" s="1">
        <f>'[1]Electricity and CHPs_CAP'!J$23</f>
        <v>5.3113418982387341E-2</v>
      </c>
      <c r="O1773" s="1">
        <f>'[1]Electricity and CHPs_CAP'!K$23</f>
        <v>9.6536108969591847E-2</v>
      </c>
      <c r="P1773" s="1">
        <f>'[1]Electricity and CHPs_CAP'!L$23</f>
        <v>9.6546973954183365E-2</v>
      </c>
      <c r="Q1773" s="1">
        <f>'[1]Electricity and CHPs_CAP'!M$23</f>
        <v>9.6547897867442126E-2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4.4264112234272998E-2</v>
      </c>
      <c r="G1774" s="1">
        <f>IF('[1]Electricity and CHPs_CAP'!C$24&lt;0,0,'[1]Electricity and CHPs_CAP'!C$24)</f>
        <v>3.3321865843330412E-5</v>
      </c>
      <c r="H1774" s="1">
        <f>IF('[1]Electricity and CHPs_CAP'!D$24&lt;0,0,'[1]Electricity and CHPs_CAP'!D$24)</f>
        <v>3.3321789254026069E-5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2.4994859763589207E-2</v>
      </c>
      <c r="G1776" s="1">
        <f>'[1]Electricity and CHPs_CAP'!C$39</f>
        <v>1.8486214412142342E-2</v>
      </c>
      <c r="H1776" s="1">
        <f>'[1]Electricity and CHPs_CAP'!D$39</f>
        <v>1.1771193416316002E-2</v>
      </c>
      <c r="I1776" s="1">
        <f>'[1]Electricity and CHPs_CAP'!E$39</f>
        <v>3.7608949464610901E-2</v>
      </c>
      <c r="J1776" s="1">
        <f>'[1]Electricity and CHPs_CAP'!F$39</f>
        <v>5.2150447579345727E-2</v>
      </c>
      <c r="K1776" s="1">
        <f>'[1]Electricity and CHPs_CAP'!G$39</f>
        <v>5.2150562107341959E-2</v>
      </c>
      <c r="L1776" s="1">
        <f>'[1]Electricity and CHPs_CAP'!H$39</f>
        <v>4.1358082393684423E-2</v>
      </c>
      <c r="M1776" s="1">
        <f>'[1]Electricity and CHPs_CAP'!I$39</f>
        <v>1.2361446063424411E-2</v>
      </c>
      <c r="N1776" s="1">
        <f>'[1]Electricity and CHPs_CAP'!J$39</f>
        <v>6.7010782241271286E-2</v>
      </c>
      <c r="O1776" s="1">
        <f>'[1]Electricity and CHPs_CAP'!K$39</f>
        <v>6.5211475770977467E-2</v>
      </c>
      <c r="P1776" s="1">
        <f>'[1]Electricity and CHPs_CAP'!L$39</f>
        <v>7.09855893826071E-2</v>
      </c>
      <c r="Q1776" s="1">
        <f>'[1]Electricity and CHPs_CAP'!M$39</f>
        <v>7.0987828030959058E-2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8.0836414148101294E-5</v>
      </c>
      <c r="L1777" s="1">
        <f>'[1]Electricity and CHPs_CAP'!H$40</f>
        <v>1.0949560765336298E-4</v>
      </c>
      <c r="M1777" s="1">
        <f>'[1]Electricity and CHPs_CAP'!I$40</f>
        <v>7.1509680328294464E-3</v>
      </c>
      <c r="N1777" s="1">
        <f>'[1]Electricity and CHPs_CAP'!J$40</f>
        <v>1.7492703350614671E-2</v>
      </c>
      <c r="O1777" s="1">
        <f>'[1]Electricity and CHPs_CAP'!K$40</f>
        <v>1.9140529208042944E-2</v>
      </c>
      <c r="P1777" s="1">
        <f>'[1]Electricity and CHPs_CAP'!L$40</f>
        <v>2.3707009212940108E-2</v>
      </c>
      <c r="Q1777" s="1">
        <f>'[1]Electricity and CHPs_CAP'!M$40</f>
        <v>3.0010435613913991E-2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4.19008582690902E-5</v>
      </c>
      <c r="K1778" s="1">
        <f>'[1]Electricity and CHPs_CAP'!G$47</f>
        <v>7.5974521160965079E-5</v>
      </c>
      <c r="L1778" s="1">
        <f>'[1]Electricity and CHPs_CAP'!H$47</f>
        <v>7.6360530432672429E-5</v>
      </c>
      <c r="M1778" s="1">
        <f>'[1]Electricity and CHPs_CAP'!I$47</f>
        <v>7.8039725419490715E-5</v>
      </c>
      <c r="N1778" s="1">
        <f>'[1]Electricity and CHPs_CAP'!J$47</f>
        <v>5.0207855633914411E-5</v>
      </c>
      <c r="O1778" s="1">
        <f>'[1]Electricity and CHPs_CAP'!K$47</f>
        <v>9.3532603160607246E-5</v>
      </c>
      <c r="P1778" s="1">
        <f>'[1]Electricity and CHPs_CAP'!L$47</f>
        <v>6.4344261995428708E-5</v>
      </c>
      <c r="Q1778" s="1">
        <f>'[1]Electricity and CHPs_CAP'!M$47</f>
        <v>8.2692476113844043E-5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3.9051378836847538E-3</v>
      </c>
      <c r="G1779" s="1">
        <f>'[1]Electricity and CHPs_CAP'!C$48</f>
        <v>1.8072929301328007E-3</v>
      </c>
      <c r="H1779" s="1">
        <f>'[1]Electricity and CHPs_CAP'!D$48</f>
        <v>1.1631326196575318E-3</v>
      </c>
      <c r="I1779" s="1">
        <f>'[1]Electricity and CHPs_CAP'!E$48</f>
        <v>8.0264182456574651E-4</v>
      </c>
      <c r="J1779" s="1">
        <f>'[1]Electricity and CHPs_CAP'!F$48</f>
        <v>4.606209687024103E-4</v>
      </c>
      <c r="K1779" s="1">
        <f>'[1]Electricity and CHPs_CAP'!G$48</f>
        <v>1.9008094348133467E-4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7.7792379541979906E-5</v>
      </c>
      <c r="O1779" s="1">
        <f>'[1]Electricity and CHPs_CAP'!K$48</f>
        <v>1.7883745652890419E-4</v>
      </c>
      <c r="P1779" s="1">
        <f>'[1]Electricity and CHPs_CAP'!L$48</f>
        <v>5.4554669435186143E-4</v>
      </c>
      <c r="Q1779" s="1">
        <f>'[1]Electricity and CHPs_CAP'!M$48</f>
        <v>5.8152124979407127E-4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2.8392312821931602E-5</v>
      </c>
      <c r="O1780" s="1">
        <f>'[1]Electricity and CHPs_CAP'!K$49</f>
        <v>5.7264477820919969E-5</v>
      </c>
      <c r="P1780" s="1">
        <f>'[1]Electricity and CHPs_CAP'!L$49</f>
        <v>5.7502122210237914E-5</v>
      </c>
      <c r="Q1780" s="1">
        <f>'[1]Electricity and CHPs_CAP'!M$49</f>
        <v>9.6253392892871423E-5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8.4184965431482513E-3</v>
      </c>
      <c r="G1781" s="1">
        <f>'[1]Electricity and CHPs_CAP'!C$51</f>
        <v>1.0750619009281766E-2</v>
      </c>
      <c r="H1781" s="1">
        <f>'[1]Electricity and CHPs_CAP'!D$51</f>
        <v>1.0750428805353004E-2</v>
      </c>
      <c r="I1781" s="1">
        <f>'[1]Electricity and CHPs_CAP'!E$51</f>
        <v>1.0750169295286651E-2</v>
      </c>
      <c r="J1781" s="1">
        <f>'[1]Electricity and CHPs_CAP'!F$51</f>
        <v>1.0705391312078068E-2</v>
      </c>
      <c r="K1781" s="1">
        <f>'[1]Electricity and CHPs_CAP'!G$51</f>
        <v>4.9025164435829334E-3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9.02687194674119E-5</v>
      </c>
      <c r="O1781" s="1">
        <f>'[1]Electricity and CHPs_CAP'!K$51</f>
        <v>5.3315588430433236E-3</v>
      </c>
      <c r="P1781" s="1">
        <f>'[1]Electricity and CHPs_CAP'!L$51</f>
        <v>7.0119560966015798E-3</v>
      </c>
      <c r="Q1781" s="1">
        <f>'[1]Electricity and CHPs_CAP'!M$51</f>
        <v>1.0268888045450456E-2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7.4678402434945698E-5</v>
      </c>
      <c r="O1782" s="1">
        <f>'[1]Electricity and CHPs_CAP'!K$52</f>
        <v>1.7273564688111972E-4</v>
      </c>
      <c r="P1782" s="1">
        <f>'[1]Electricity and CHPs_CAP'!L$52</f>
        <v>1.7321264116917738E-4</v>
      </c>
      <c r="Q1782" s="1">
        <f>'[1]Electricity and CHPs_CAP'!M$52</f>
        <v>3.0864951379110225E-4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8.4796811810338213E-2</v>
      </c>
      <c r="H1783" s="1">
        <f>'[1]Electricity and CHPs_CAP'!D$54</f>
        <v>0.11474066101205717</v>
      </c>
      <c r="I1783" s="1">
        <f>'[1]Electricity and CHPs_CAP'!E$54</f>
        <v>0.11865698114316248</v>
      </c>
      <c r="J1783" s="1">
        <f>'[1]Electricity and CHPs_CAP'!F$54</f>
        <v>0.12263996136827146</v>
      </c>
      <c r="K1783" s="1">
        <f>'[1]Electricity and CHPs_CAP'!G$54</f>
        <v>0.12263993725876582</v>
      </c>
      <c r="L1783" s="1">
        <f>'[1]Electricity and CHPs_CAP'!H$54</f>
        <v>0.1226402157251191</v>
      </c>
      <c r="M1783" s="1">
        <f>'[1]Electricity and CHPs_CAP'!I$54</f>
        <v>0.12419659108735955</v>
      </c>
      <c r="N1783" s="1">
        <f>'[1]Electricity and CHPs_CAP'!J$54</f>
        <v>0.12419851407927966</v>
      </c>
      <c r="O1783" s="1">
        <f>'[1]Electricity and CHPs_CAP'!K$54</f>
        <v>0.1243434830901126</v>
      </c>
      <c r="P1783" s="1">
        <f>'[1]Electricity and CHPs_CAP'!L$54</f>
        <v>0.13047613566657695</v>
      </c>
      <c r="Q1783" s="1">
        <f>'[1]Electricity and CHPs_CAP'!M$54</f>
        <v>0.13047648951163357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6.5199968025916391E-2</v>
      </c>
      <c r="G1784" s="1">
        <f>'[1]Electricity and CHPs_CAP'!C$55</f>
        <v>4.7884064617787256E-2</v>
      </c>
      <c r="H1784" s="1">
        <f>'[1]Electricity and CHPs_CAP'!D$55</f>
        <v>3.9977499293311458E-2</v>
      </c>
      <c r="I1784" s="1">
        <f>'[1]Electricity and CHPs_CAP'!E$55</f>
        <v>3.8213455367314943E-2</v>
      </c>
      <c r="J1784" s="1">
        <f>'[1]Electricity and CHPs_CAP'!F$55</f>
        <v>2.9227960012366463E-2</v>
      </c>
      <c r="K1784" s="1">
        <f>'[1]Electricity and CHPs_CAP'!G$55</f>
        <v>1.6708442549381326E-2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8.43256304823496E-5</v>
      </c>
      <c r="O1784" s="1">
        <f>'[1]Electricity and CHPs_CAP'!K$55</f>
        <v>1.4487227384588468E-4</v>
      </c>
      <c r="P1784" s="1">
        <f>'[1]Electricity and CHPs_CAP'!L$55</f>
        <v>1.4550473046378044E-4</v>
      </c>
      <c r="Q1784" s="1">
        <f>'[1]Electricity and CHPs_CAP'!M$55</f>
        <v>2.2280772183837049E-4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3.8824659545931202E-5</v>
      </c>
      <c r="O1785" s="1">
        <f>'[1]Electricity and CHPs_CAP'!K$58</f>
        <v>8.014461191147796E-5</v>
      </c>
      <c r="P1785" s="1">
        <f>'[1]Electricity and CHPs_CAP'!L$58</f>
        <v>6.8673573886217476E-5</v>
      </c>
      <c r="Q1785" s="1">
        <f>'[1]Electricity and CHPs_CAP'!M$58</f>
        <v>1.4152854318491494E-4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0.43168104261269724</v>
      </c>
      <c r="G1786" s="1">
        <f t="shared" ref="G1786:K1786" si="1989">SUM(G1787:G1792)</f>
        <v>0.38905984908928259</v>
      </c>
      <c r="H1786" s="1">
        <f t="shared" si="1989"/>
        <v>0.3881357240932401</v>
      </c>
      <c r="I1786" s="1">
        <f t="shared" si="1989"/>
        <v>0.36002772808336975</v>
      </c>
      <c r="J1786" s="1">
        <f t="shared" si="1989"/>
        <v>0.41168121317358264</v>
      </c>
      <c r="K1786" s="1">
        <f t="shared" si="1989"/>
        <v>0.45727218374309142</v>
      </c>
      <c r="L1786" s="1">
        <f t="shared" ref="L1786:O1786" si="1990">SUM(L1787:L1792)</f>
        <v>0.54426663031477318</v>
      </c>
      <c r="M1786" s="1">
        <f t="shared" si="1990"/>
        <v>0.53564806195076176</v>
      </c>
      <c r="N1786" s="1">
        <f t="shared" si="1990"/>
        <v>0.52631789398725648</v>
      </c>
      <c r="O1786" s="1">
        <f t="shared" si="1990"/>
        <v>0.52376790406989426</v>
      </c>
      <c r="P1786" s="1">
        <f>SUM(P1787:P1792)</f>
        <v>0.51853569163373325</v>
      </c>
      <c r="Q1786" s="1">
        <f>SUM(Q1787:Q1792)</f>
        <v>0.50001237607300397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0.30394737296416913</v>
      </c>
      <c r="G1787" s="1">
        <f>'[1]Electricity and CHPs_CAP'!C$19</f>
        <v>0.30394702871927515</v>
      </c>
      <c r="H1787" s="1">
        <f>'[1]Electricity and CHPs_CAP'!D$19</f>
        <v>0.3039470449745319</v>
      </c>
      <c r="I1787" s="1">
        <f>'[1]Electricity and CHPs_CAP'!E$19</f>
        <v>0.27599230017633253</v>
      </c>
      <c r="J1787" s="1">
        <f>'[1]Electricity and CHPs_CAP'!F$19</f>
        <v>0.32836233395357717</v>
      </c>
      <c r="K1787" s="1">
        <f>'[1]Electricity and CHPs_CAP'!G$19</f>
        <v>0.30441128078872076</v>
      </c>
      <c r="L1787" s="1">
        <f>'[1]Electricity and CHPs_CAP'!H$19</f>
        <v>0.23307081413398603</v>
      </c>
      <c r="M1787" s="1">
        <f>'[1]Electricity and CHPs_CAP'!I$19</f>
        <v>0.2122099911682423</v>
      </c>
      <c r="N1787" s="1">
        <f>'[1]Electricity and CHPs_CAP'!J$19</f>
        <v>0.19271406955034978</v>
      </c>
      <c r="O1787" s="1">
        <f>'[1]Electricity and CHPs_CAP'!K$19</f>
        <v>0.18462906580857064</v>
      </c>
      <c r="P1787" s="1">
        <f>'[1]Electricity and CHPs_CAP'!L$19</f>
        <v>0.1912680780146134</v>
      </c>
      <c r="Q1787" s="1">
        <f>'[1]Electricity and CHPs_CAP'!M$19</f>
        <v>0.1837857609882767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5.3780162077327803E-2</v>
      </c>
      <c r="L1788" s="1">
        <f>'[1]Electricity and CHPs_CAP'!H$20</f>
        <v>0.18264024276190963</v>
      </c>
      <c r="M1788" s="1">
        <f>'[1]Electricity and CHPs_CAP'!I$20</f>
        <v>0.18264036351615118</v>
      </c>
      <c r="N1788" s="1">
        <f>'[1]Electricity and CHPs_CAP'!J$20</f>
        <v>0.18264022725790005</v>
      </c>
      <c r="O1788" s="1">
        <f>'[1]Electricity and CHPs_CAP'!K$20</f>
        <v>0.18263993538514348</v>
      </c>
      <c r="P1788" s="1">
        <f>'[1]Electricity and CHPs_CAP'!L$20</f>
        <v>0.17422060651909876</v>
      </c>
      <c r="Q1788" s="1">
        <f>'[1]Electricity and CHPs_CAP'!M$20</f>
        <v>0.16579085451092346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7.1414229750059996E-2</v>
      </c>
      <c r="H1789" s="1">
        <f>'[1]Electricity and CHPs_CAP'!D$26</f>
        <v>7.0489830001904383E-2</v>
      </c>
      <c r="I1789" s="1">
        <f>'[1]Electricity and CHPs_CAP'!E$26</f>
        <v>7.0489706295149515E-2</v>
      </c>
      <c r="J1789" s="1">
        <f>'[1]Electricity and CHPs_CAP'!F$26</f>
        <v>6.992595125478103E-2</v>
      </c>
      <c r="K1789" s="1">
        <f>'[1]Electricity and CHPs_CAP'!G$26</f>
        <v>6.5235314378838796E-2</v>
      </c>
      <c r="L1789" s="1">
        <f>'[1]Electricity and CHPs_CAP'!H$26</f>
        <v>5.9315782588342893E-2</v>
      </c>
      <c r="M1789" s="1">
        <f>'[1]Electricity and CHPs_CAP'!I$26</f>
        <v>3.9449473741553637E-2</v>
      </c>
      <c r="N1789" s="1">
        <f>'[1]Electricity and CHPs_CAP'!J$26</f>
        <v>4.4731235057150466E-2</v>
      </c>
      <c r="O1789" s="1">
        <f>'[1]Electricity and CHPs_CAP'!K$26</f>
        <v>4.5398206202738191E-2</v>
      </c>
      <c r="P1789" s="1">
        <f>'[1]Electricity and CHPs_CAP'!L$26</f>
        <v>3.8544232650078995E-2</v>
      </c>
      <c r="Q1789" s="1">
        <f>'[1]Electricity and CHPs_CAP'!M$26</f>
        <v>3.9647842351610341E-2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1.96946011567278E-2</v>
      </c>
      <c r="L1790" s="1">
        <f>'[1]Electricity and CHPs_CAP'!H$27</f>
        <v>3.9759275464822184E-2</v>
      </c>
      <c r="M1790" s="1">
        <f>'[1]Electricity and CHPs_CAP'!I$27</f>
        <v>4.2839328973289535E-2</v>
      </c>
      <c r="N1790" s="1">
        <f>'[1]Electricity and CHPs_CAP'!J$27</f>
        <v>4.7728445229414322E-2</v>
      </c>
      <c r="O1790" s="1">
        <f>'[1]Electricity and CHPs_CAP'!K$27</f>
        <v>5.2597230742525626E-2</v>
      </c>
      <c r="P1790" s="1">
        <f>'[1]Electricity and CHPs_CAP'!L$27</f>
        <v>5.6254878392854174E-2</v>
      </c>
      <c r="Q1790" s="1">
        <f>'[1]Electricity and CHPs_CAP'!M$27</f>
        <v>5.3852903852198049E-2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4.9333669648528124E-2</v>
      </c>
      <c r="G1791" s="1">
        <f>'[1]Electricity and CHPs_CAP'!C$44</f>
        <v>1.3698590619947465E-2</v>
      </c>
      <c r="H1791" s="1">
        <f>'[1]Electricity and CHPs_CAP'!D$44</f>
        <v>1.3698849116803823E-2</v>
      </c>
      <c r="I1791" s="1">
        <f>'[1]Electricity and CHPs_CAP'!E$44</f>
        <v>1.3545721611887739E-2</v>
      </c>
      <c r="J1791" s="1">
        <f>'[1]Electricity and CHPs_CAP'!F$44</f>
        <v>1.3392927965224451E-2</v>
      </c>
      <c r="K1791" s="1">
        <f>'[1]Electricity and CHPs_CAP'!G$44</f>
        <v>1.2589335305240305E-2</v>
      </c>
      <c r="L1791" s="1">
        <f>'[1]Electricity and CHPs_CAP'!H$44</f>
        <v>2.8975579552600883E-5</v>
      </c>
      <c r="M1791" s="1">
        <f>'[1]Electricity and CHPs_CAP'!I$44</f>
        <v>2.7649078392010147E-5</v>
      </c>
      <c r="N1791" s="1">
        <f>'[1]Electricity and CHPs_CAP'!J$44</f>
        <v>2.2733235938089853E-5</v>
      </c>
      <c r="O1791" s="1">
        <f>'[1]Electricity and CHPs_CAP'!K$44</f>
        <v>2.2664406964710559E-5</v>
      </c>
      <c r="P1791" s="1">
        <f>'[1]Electricity and CHPs_CAP'!L$44</f>
        <v>1.1521557250851054E-5</v>
      </c>
      <c r="Q1791" s="1">
        <f>'[1]Electricity and CHPs_CAP'!M$44</f>
        <v>1.5378661925866577E-5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1.56149003623603E-3</v>
      </c>
      <c r="L1792" s="1">
        <f>'[1]Electricity and CHPs_CAP'!H$45</f>
        <v>2.9451539786159789E-2</v>
      </c>
      <c r="M1792" s="1">
        <f>'[1]Electricity and CHPs_CAP'!I$45</f>
        <v>5.8481255473133098E-2</v>
      </c>
      <c r="N1792" s="1">
        <f>'[1]Electricity and CHPs_CAP'!J$45</f>
        <v>5.848118365650376E-2</v>
      </c>
      <c r="O1792" s="1">
        <f>'[1]Electricity and CHPs_CAP'!K$45</f>
        <v>5.8480801523951589E-2</v>
      </c>
      <c r="P1792" s="1">
        <f>'[1]Electricity and CHPs_CAP'!L$45</f>
        <v>5.8236374499837026E-2</v>
      </c>
      <c r="Q1792" s="1">
        <f>'[1]Electricity and CHPs_CAP'!M$45</f>
        <v>5.6919635708069564E-2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1.8636139258456953E-2</v>
      </c>
      <c r="G1793" s="1">
        <f t="shared" ref="G1793:K1793" si="1992">SUM(G1794:G1800)</f>
        <v>1.8530449487780692E-2</v>
      </c>
      <c r="H1793" s="1">
        <f t="shared" si="1992"/>
        <v>5.5078212713906151E-2</v>
      </c>
      <c r="I1793" s="1">
        <f t="shared" si="1992"/>
        <v>6.5218318589636989E-2</v>
      </c>
      <c r="J1793" s="1">
        <f t="shared" si="1992"/>
        <v>9.3662646313630263E-2</v>
      </c>
      <c r="K1793" s="1">
        <f t="shared" si="1992"/>
        <v>0.1889696498257088</v>
      </c>
      <c r="L1793" s="1">
        <f t="shared" ref="L1793:O1793" si="1993">SUM(L1794:L1800)</f>
        <v>0.2524043073134522</v>
      </c>
      <c r="M1793" s="1">
        <f t="shared" si="1993"/>
        <v>0.27377426878000644</v>
      </c>
      <c r="N1793" s="1">
        <f t="shared" si="1993"/>
        <v>0.27443385152083094</v>
      </c>
      <c r="O1793" s="1">
        <f t="shared" si="1993"/>
        <v>0.27047999475525969</v>
      </c>
      <c r="P1793" s="1">
        <f>SUM(P1794:P1800)</f>
        <v>0.27528511348736595</v>
      </c>
      <c r="Q1793" s="1">
        <f>SUM(Q1794:Q1800)</f>
        <v>0.26936145658680311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1.2249287382144002E-2</v>
      </c>
      <c r="G1794" s="1">
        <f>'[1]Electricity and CHPs_CAP'!C$25</f>
        <v>1.9317673901723953E-5</v>
      </c>
      <c r="H1794" s="1">
        <f>'[1]Electricity and CHPs_CAP'!D$25</f>
        <v>1.2893728496900306E-2</v>
      </c>
      <c r="I1794" s="1">
        <f>'[1]Electricity and CHPs_CAP'!E$25</f>
        <v>1.27981257475848E-2</v>
      </c>
      <c r="J1794" s="1">
        <f>'[1]Electricity and CHPs_CAP'!F$25</f>
        <v>1.2834974372951832E-2</v>
      </c>
      <c r="K1794" s="1">
        <f>'[1]Electricity and CHPs_CAP'!G$25</f>
        <v>4.8217234941918062E-2</v>
      </c>
      <c r="L1794" s="1">
        <f>'[1]Electricity and CHPs_CAP'!H$25</f>
        <v>3.5419031934632729E-2</v>
      </c>
      <c r="M1794" s="1">
        <f>'[1]Electricity and CHPs_CAP'!I$25</f>
        <v>3.5417935505658027E-2</v>
      </c>
      <c r="N1794" s="1">
        <f>'[1]Electricity and CHPs_CAP'!J$25</f>
        <v>5.6778808992497147E-2</v>
      </c>
      <c r="O1794" s="1">
        <f>'[1]Electricity and CHPs_CAP'!K$25</f>
        <v>5.7294137329322439E-2</v>
      </c>
      <c r="P1794" s="1">
        <f>'[1]Electricity and CHPs_CAP'!L$25</f>
        <v>6.2270273830896658E-2</v>
      </c>
      <c r="Q1794" s="1">
        <f>'[1]Electricity and CHPs_CAP'!M$25</f>
        <v>6.1428527498466959E-2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6.5844951043164704E-6</v>
      </c>
      <c r="L1795" s="1">
        <f>'[1]Electricity and CHPs_CAP'!H$31</f>
        <v>4.0166349799215821E-3</v>
      </c>
      <c r="M1795" s="1">
        <f>'[1]Electricity and CHPs_CAP'!I$31</f>
        <v>8.3237735707164945E-3</v>
      </c>
      <c r="N1795" s="1">
        <f>'[1]Electricity and CHPs_CAP'!J$31</f>
        <v>2.4332915317536796E-2</v>
      </c>
      <c r="O1795" s="1">
        <f>'[1]Electricity and CHPs_CAP'!K$31</f>
        <v>2.4552350725788773E-2</v>
      </c>
      <c r="P1795" s="1">
        <f>'[1]Electricity and CHPs_CAP'!L$31</f>
        <v>2.6693841419980918E-2</v>
      </c>
      <c r="Q1795" s="1">
        <f>'[1]Electricity and CHPs_CAP'!M$31</f>
        <v>2.6308335334970762E-2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6.38685187631295E-3</v>
      </c>
      <c r="G1796" s="1">
        <f>'[1]Electricity and CHPs_CAP'!C$42</f>
        <v>1.8511131813878968E-2</v>
      </c>
      <c r="H1796" s="1">
        <f>'[1]Electricity and CHPs_CAP'!D$42</f>
        <v>4.2184484217005845E-2</v>
      </c>
      <c r="I1796" s="1">
        <f>'[1]Electricity and CHPs_CAP'!E$42</f>
        <v>5.2333904518723016E-2</v>
      </c>
      <c r="J1796" s="1">
        <f>'[1]Electricity and CHPs_CAP'!F$42</f>
        <v>8.0701979611225327E-2</v>
      </c>
      <c r="K1796" s="1">
        <f>'[1]Electricity and CHPs_CAP'!G$42</f>
        <v>6.2337659639564058E-2</v>
      </c>
      <c r="L1796" s="1">
        <f>'[1]Electricity and CHPs_CAP'!H$42</f>
        <v>6.4414395349691747E-2</v>
      </c>
      <c r="M1796" s="1">
        <f>'[1]Electricity and CHPs_CAP'!I$42</f>
        <v>2.6186066064693859E-2</v>
      </c>
      <c r="N1796" s="1">
        <f>'[1]Electricity and CHPs_CAP'!J$42</f>
        <v>3.0973430059350049E-4</v>
      </c>
      <c r="O1796" s="1">
        <f>'[1]Electricity and CHPs_CAP'!K$42</f>
        <v>3.0440805026864553E-5</v>
      </c>
      <c r="P1796" s="1">
        <f>'[1]Electricity and CHPs_CAP'!L$42</f>
        <v>1.9803850391857145E-5</v>
      </c>
      <c r="Q1796" s="1">
        <f>'[1]Electricity and CHPs_CAP'!M$42</f>
        <v>3.0383413657408467E-5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7.3737203121159001E-2</v>
      </c>
      <c r="L1797" s="1">
        <f>'[1]Electricity and CHPs_CAP'!H$43</f>
        <v>0.14004003912860999</v>
      </c>
      <c r="M1797" s="1">
        <f>'[1]Electricity and CHPs_CAP'!I$43</f>
        <v>0.195131540241086</v>
      </c>
      <c r="N1797" s="1">
        <f>'[1]Electricity and CHPs_CAP'!J$43</f>
        <v>0.18452169241303201</v>
      </c>
      <c r="O1797" s="1">
        <f>'[1]Electricity and CHPs_CAP'!K$43</f>
        <v>0.184156231057612</v>
      </c>
      <c r="P1797" s="1">
        <f>'[1]Electricity and CHPs_CAP'!L$43</f>
        <v>0.183277134618645</v>
      </c>
      <c r="Q1797" s="1">
        <f>'[1]Electricity and CHPs_CAP'!M$43</f>
        <v>0.18097414080125501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2.1888317497713451E-5</v>
      </c>
      <c r="J1798" s="1">
        <f>'[1]Electricity and CHPs_CAP'!F$50</f>
        <v>3.2813014197832301E-5</v>
      </c>
      <c r="K1798" s="1">
        <f>'[1]Electricity and CHPs_CAP'!G$50</f>
        <v>1.0269275788629062E-4</v>
      </c>
      <c r="L1798" s="1">
        <f>'[1]Electricity and CHPs_CAP'!H$50</f>
        <v>2.1600774607356951E-4</v>
      </c>
      <c r="M1798" s="1">
        <f>'[1]Electricity and CHPs_CAP'!I$50</f>
        <v>2.6509521783794649E-4</v>
      </c>
      <c r="N1798" s="1">
        <f>'[1]Electricity and CHPs_CAP'!J$50</f>
        <v>1.8521912749410951E-4</v>
      </c>
      <c r="O1798" s="1">
        <f>'[1]Electricity and CHPs_CAP'!K$50</f>
        <v>1.0464645024652988E-4</v>
      </c>
      <c r="P1798" s="1">
        <f>'[1]Electricity and CHPs_CAP'!L$50</f>
        <v>8.3721748997778452E-5</v>
      </c>
      <c r="Q1798" s="1">
        <f>'[1]Electricity and CHPs_CAP'!M$50</f>
        <v>1.2573072286657002E-4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3.1963698586104097E-5</v>
      </c>
      <c r="J1799" s="1">
        <f>'[1]Electricity and CHPs_CAP'!F$53</f>
        <v>6.0326030146034409E-5</v>
      </c>
      <c r="K1799" s="1">
        <f>'[1]Electricity and CHPs_CAP'!G$53</f>
        <v>4.5055917517872086E-3</v>
      </c>
      <c r="L1799" s="1">
        <f>'[1]Electricity and CHPs_CAP'!H$53</f>
        <v>8.210539599782846E-3</v>
      </c>
      <c r="M1799" s="1">
        <f>'[1]Electricity and CHPs_CAP'!I$53</f>
        <v>8.2548410392870534E-3</v>
      </c>
      <c r="N1799" s="1">
        <f>'[1]Electricity and CHPs_CAP'!J$53</f>
        <v>8.148114989174414E-3</v>
      </c>
      <c r="O1799" s="1">
        <f>'[1]Electricity and CHPs_CAP'!K$53</f>
        <v>4.2343859444508997E-3</v>
      </c>
      <c r="P1799" s="1">
        <f>'[1]Electricity and CHPs_CAP'!L$53</f>
        <v>2.8745325806419039E-3</v>
      </c>
      <c r="Q1799" s="1">
        <f>'[1]Electricity and CHPs_CAP'!M$53</f>
        <v>3.7325976348491117E-4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3.2436307245344102E-5</v>
      </c>
      <c r="J1800" s="1">
        <f>'[1]Electricity and CHPs_CAP'!F$56</f>
        <v>3.2553285109235156E-5</v>
      </c>
      <c r="K1800" s="1">
        <f>'[1]Electricity and CHPs_CAP'!G$56</f>
        <v>6.2683118289871058E-5</v>
      </c>
      <c r="L1800" s="1">
        <f>'[1]Electricity and CHPs_CAP'!H$56</f>
        <v>8.7658574739728418E-5</v>
      </c>
      <c r="M1800" s="1">
        <f>'[1]Electricity and CHPs_CAP'!I$56</f>
        <v>1.9501714072706834E-4</v>
      </c>
      <c r="N1800" s="1">
        <f>'[1]Electricity and CHPs_CAP'!J$56</f>
        <v>1.5736638050299013E-4</v>
      </c>
      <c r="O1800" s="1">
        <f>'[1]Electricity and CHPs_CAP'!K$56</f>
        <v>1.0780244281212716E-4</v>
      </c>
      <c r="P1800" s="1">
        <f>'[1]Electricity and CHPs_CAP'!L$56</f>
        <v>6.5805437811828116E-5</v>
      </c>
      <c r="Q1800" s="1">
        <f>'[1]Electricity and CHPs_CAP'!M$56</f>
        <v>1.2107905210145891E-4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9.0660002382473515E-2</v>
      </c>
      <c r="H1801" s="1">
        <f t="shared" si="1995"/>
        <v>8.3655919876402501E-2</v>
      </c>
      <c r="I1801" s="1">
        <f t="shared" si="1995"/>
        <v>0.13119432147733678</v>
      </c>
      <c r="J1801" s="1">
        <f t="shared" si="1995"/>
        <v>0.13262951912997278</v>
      </c>
      <c r="K1801" s="1">
        <f t="shared" si="1995"/>
        <v>0.13262963089870825</v>
      </c>
      <c r="L1801" s="1">
        <f t="shared" si="1995"/>
        <v>0.14616646104375899</v>
      </c>
      <c r="M1801" s="1">
        <f t="shared" si="1995"/>
        <v>0.14616662722270099</v>
      </c>
      <c r="N1801" s="1">
        <f t="shared" si="1995"/>
        <v>0.14616683169783601</v>
      </c>
      <c r="O1801" s="1">
        <f t="shared" si="1995"/>
        <v>0.14616711396975199</v>
      </c>
      <c r="P1801" s="1">
        <f>P1802</f>
        <v>0.14616744890528</v>
      </c>
      <c r="Q1801" s="1">
        <f>Q1802</f>
        <v>0.146169102203274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9.0660002382473515E-2</v>
      </c>
      <c r="H1802" s="1">
        <f>'[1]Electricity and CHPs_CAP'!D$33</f>
        <v>8.3655919876402501E-2</v>
      </c>
      <c r="I1802" s="1">
        <f>'[1]Electricity and CHPs_CAP'!E$33</f>
        <v>0.13119432147733678</v>
      </c>
      <c r="J1802" s="1">
        <f>'[1]Electricity and CHPs_CAP'!F$33</f>
        <v>0.13262951912997278</v>
      </c>
      <c r="K1802" s="1">
        <f>'[1]Electricity and CHPs_CAP'!G$33</f>
        <v>0.13262963089870825</v>
      </c>
      <c r="L1802" s="1">
        <f>'[1]Electricity and CHPs_CAP'!H$33</f>
        <v>0.14616646104375899</v>
      </c>
      <c r="M1802" s="1">
        <f>'[1]Electricity and CHPs_CAP'!I$33</f>
        <v>0.14616662722270099</v>
      </c>
      <c r="N1802" s="1">
        <f>'[1]Electricity and CHPs_CAP'!J$33</f>
        <v>0.14616683169783601</v>
      </c>
      <c r="O1802" s="1">
        <f>'[1]Electricity and CHPs_CAP'!K$33</f>
        <v>0.14616711396975199</v>
      </c>
      <c r="P1802" s="1">
        <f>'[1]Electricity and CHPs_CAP'!L$33</f>
        <v>0.14616744890528</v>
      </c>
      <c r="Q1802" s="1">
        <f>'[1]Electricity and CHPs_CAP'!M$33</f>
        <v>0.146169102203274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4.3708763561575443</v>
      </c>
      <c r="H1803" s="1">
        <f t="shared" si="1996"/>
        <v>8.5991070937084562</v>
      </c>
      <c r="I1803" s="1">
        <f t="shared" si="1996"/>
        <v>12.642467775190509</v>
      </c>
      <c r="J1803" s="1">
        <f t="shared" si="1996"/>
        <v>20.969323994357147</v>
      </c>
      <c r="K1803" s="1">
        <f t="shared" si="1996"/>
        <v>32.786500211033584</v>
      </c>
      <c r="L1803" s="1">
        <f t="shared" ref="L1803:O1803" si="1997">SUM(L1804:L1808)</f>
        <v>35.339683127249188</v>
      </c>
      <c r="M1803" s="1">
        <f t="shared" si="1997"/>
        <v>38.225013123201492</v>
      </c>
      <c r="N1803" s="1">
        <f t="shared" si="1997"/>
        <v>39.521741842130155</v>
      </c>
      <c r="O1803" s="1">
        <f t="shared" si="1997"/>
        <v>40.779889278813158</v>
      </c>
      <c r="P1803" s="1">
        <f>SUM(P1804:P1808)</f>
        <v>40.676156215706456</v>
      </c>
      <c r="Q1803" s="1">
        <f>SUM(Q1804:Q1808)</f>
        <v>41.459193024320037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3.8326158981507902E-5</v>
      </c>
      <c r="I1804" s="1">
        <f>'[1]Electricity and CHPs_CAP'!E$34</f>
        <v>4.9539255246516672E-2</v>
      </c>
      <c r="J1804" s="1">
        <f>'[1]Electricity and CHPs_CAP'!F$34</f>
        <v>0.4236781018470438</v>
      </c>
      <c r="K1804" s="1">
        <f>'[1]Electricity and CHPs_CAP'!G$34</f>
        <v>5.5383376422539028</v>
      </c>
      <c r="L1804" s="1">
        <f>'[1]Electricity and CHPs_CAP'!H$34</f>
        <v>6.7014432342428893</v>
      </c>
      <c r="M1804" s="1">
        <f>'[1]Electricity and CHPs_CAP'!I$34</f>
        <v>8.1259322673707395</v>
      </c>
      <c r="N1804" s="1">
        <f>'[1]Electricity and CHPs_CAP'!J$34</f>
        <v>7.8872988576491103</v>
      </c>
      <c r="O1804" s="1">
        <f>'[1]Electricity and CHPs_CAP'!K$34</f>
        <v>7.5317703721836695</v>
      </c>
      <c r="P1804" s="1">
        <f>'[1]Electricity and CHPs_CAP'!L$34</f>
        <v>5.7320474837124946</v>
      </c>
      <c r="Q1804" s="1">
        <f>'[1]Electricity and CHPs_CAP'!M$34</f>
        <v>4.7325772850153633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1.65292701458705</v>
      </c>
      <c r="H1805" s="1">
        <f>'[1]Electricity and CHPs_CAP'!D$35</f>
        <v>3.5611840105931503</v>
      </c>
      <c r="I1805" s="1">
        <f>'[1]Electricity and CHPs_CAP'!E$35</f>
        <v>3.4922682327799803</v>
      </c>
      <c r="J1805" s="1">
        <f>'[1]Electricity and CHPs_CAP'!F$35</f>
        <v>4.8944825195341597</v>
      </c>
      <c r="K1805" s="1">
        <f>'[1]Electricity and CHPs_CAP'!G$35</f>
        <v>5.1441507074168911</v>
      </c>
      <c r="L1805" s="1">
        <f>'[1]Electricity and CHPs_CAP'!H$35</f>
        <v>5.4065541469189302</v>
      </c>
      <c r="M1805" s="1">
        <f>'[1]Electricity and CHPs_CAP'!I$35</f>
        <v>5.6823428070772701</v>
      </c>
      <c r="N1805" s="1">
        <f>'[1]Electricity and CHPs_CAP'!J$35</f>
        <v>5.9722015833082596</v>
      </c>
      <c r="O1805" s="1">
        <f>'[1]Electricity and CHPs_CAP'!K$35</f>
        <v>6.2768449282509202</v>
      </c>
      <c r="P1805" s="1">
        <f>'[1]Electricity and CHPs_CAP'!L$35</f>
        <v>6.5970275798942897</v>
      </c>
      <c r="Q1805" s="1">
        <f>'[1]Electricity and CHPs_CAP'!M$35</f>
        <v>6.9335426032464103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1.1559012854372179</v>
      </c>
      <c r="H1806" s="1">
        <f>'[1]Electricity and CHPs_CAP'!D$36</f>
        <v>2.1276757469931313</v>
      </c>
      <c r="I1806" s="1">
        <f>'[1]Electricity and CHPs_CAP'!E$36</f>
        <v>4.6800002737768835</v>
      </c>
      <c r="J1806" s="1">
        <f>'[1]Electricity and CHPs_CAP'!F$36</f>
        <v>5.6484240790516562</v>
      </c>
      <c r="K1806" s="1">
        <f>'[1]Electricity and CHPs_CAP'!G$36</f>
        <v>5.9365518434568214</v>
      </c>
      <c r="L1806" s="1">
        <f>'[1]Electricity and CHPs_CAP'!H$36</f>
        <v>6.2393762657428198</v>
      </c>
      <c r="M1806" s="1">
        <f>'[1]Electricity and CHPs_CAP'!I$36</f>
        <v>6.5576492458615121</v>
      </c>
      <c r="N1806" s="1">
        <f>'[1]Electricity and CHPs_CAP'!J$36</f>
        <v>6.892155393320917</v>
      </c>
      <c r="O1806" s="1">
        <f>'[1]Electricity and CHPs_CAP'!K$36</f>
        <v>7.2437247337863653</v>
      </c>
      <c r="P1806" s="1">
        <f>'[1]Electricity and CHPs_CAP'!L$36</f>
        <v>7.613228069214605</v>
      </c>
      <c r="Q1806" s="1">
        <f>'[1]Electricity and CHPs_CAP'!M$36</f>
        <v>8.0015832785507239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0.43894679456526642</v>
      </c>
      <c r="H1807" s="1">
        <f>'[1]Electricity and CHPs_CAP'!D$37</f>
        <v>1.734979583924908</v>
      </c>
      <c r="I1807" s="1">
        <f>'[1]Electricity and CHPs_CAP'!E$37</f>
        <v>3.3300003003947318</v>
      </c>
      <c r="J1807" s="1">
        <f>'[1]Electricity and CHPs_CAP'!F$37</f>
        <v>8.8564087439392409</v>
      </c>
      <c r="K1807" s="1">
        <f>'[1]Electricity and CHPs_CAP'!G$37</f>
        <v>9.308175943933934</v>
      </c>
      <c r="L1807" s="1">
        <f>'[1]Electricity and CHPs_CAP'!H$37</f>
        <v>9.7831329010156516</v>
      </c>
      <c r="M1807" s="1">
        <f>'[1]Electricity and CHPs_CAP'!I$37</f>
        <v>10.282171670690051</v>
      </c>
      <c r="N1807" s="1">
        <f>'[1]Electricity and CHPs_CAP'!J$37</f>
        <v>10.80666585726912</v>
      </c>
      <c r="O1807" s="1">
        <f>'[1]Electricity and CHPs_CAP'!K$37</f>
        <v>11.35791455809839</v>
      </c>
      <c r="P1807" s="1">
        <f>'[1]Electricity and CHPs_CAP'!L$37</f>
        <v>11.93728280539238</v>
      </c>
      <c r="Q1807" s="1">
        <f>'[1]Electricity and CHPs_CAP'!M$37</f>
        <v>12.546205727504731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1.12310126156801</v>
      </c>
      <c r="H1808" s="1">
        <f>'[1]Electricity and CHPs_CAP'!D$38</f>
        <v>1.175229426038285</v>
      </c>
      <c r="I1808" s="1">
        <f>'[1]Electricity and CHPs_CAP'!E$38</f>
        <v>1.0906597129923981</v>
      </c>
      <c r="J1808" s="1">
        <f>'[1]Electricity and CHPs_CAP'!F$38</f>
        <v>1.146330549985044</v>
      </c>
      <c r="K1808" s="1">
        <f>'[1]Electricity and CHPs_CAP'!G$38</f>
        <v>6.8592840739720318</v>
      </c>
      <c r="L1808" s="1">
        <f>'[1]Electricity and CHPs_CAP'!H$38</f>
        <v>7.2091765793288998</v>
      </c>
      <c r="M1808" s="1">
        <f>'[1]Electricity and CHPs_CAP'!I$38</f>
        <v>7.5769171322019204</v>
      </c>
      <c r="N1808" s="1">
        <f>'[1]Electricity and CHPs_CAP'!J$38</f>
        <v>7.96342015058275</v>
      </c>
      <c r="O1808" s="1">
        <f>'[1]Electricity and CHPs_CAP'!K$38</f>
        <v>8.3696346864938107</v>
      </c>
      <c r="P1808" s="1">
        <f>'[1]Electricity and CHPs_CAP'!L$38</f>
        <v>8.7965702774926893</v>
      </c>
      <c r="Q1808" s="1">
        <f>'[1]Electricity and CHPs_CAP'!M$38</f>
        <v>9.2452841300028101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1.10625335858557E-4</v>
      </c>
      <c r="M1809" s="1">
        <f>'[1]Electricity and CHPs_CAP'!I$32</f>
        <v>1.1074291370850144E-4</v>
      </c>
      <c r="N1809" s="1">
        <f>'[1]Electricity and CHPs_CAP'!J$32</f>
        <v>1.1082535039629501E-4</v>
      </c>
      <c r="O1809" s="1">
        <f>'[1]Electricity and CHPs_CAP'!K$32</f>
        <v>1.1098924665225173E-4</v>
      </c>
      <c r="P1809" s="1">
        <f>'[1]Electricity and CHPs_CAP'!L$32</f>
        <v>1.2460020002638754E-4</v>
      </c>
      <c r="Q1809" s="1">
        <f>'[1]Electricity and CHPs_CAP'!M$32</f>
        <v>1.9026686432229047E-4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1.10625335858557E-4</v>
      </c>
      <c r="M1810" s="1">
        <f t="shared" si="2001"/>
        <v>1.1074291370850144E-4</v>
      </c>
      <c r="N1810" s="1">
        <f t="shared" si="2001"/>
        <v>1.1082535039629501E-4</v>
      </c>
      <c r="O1810" s="1">
        <f t="shared" si="2001"/>
        <v>1.1098924665225173E-4</v>
      </c>
      <c r="P1810" s="1">
        <f>P1809</f>
        <v>1.2460020002638754E-4</v>
      </c>
      <c r="Q1810" s="1">
        <f>Q1809</f>
        <v>1.9026686432229047E-4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3.2139177019359103E-5</v>
      </c>
      <c r="J1811" s="1">
        <f t="shared" si="2002"/>
        <v>3.8751111716765388E-2</v>
      </c>
      <c r="K1811" s="1">
        <f t="shared" si="2002"/>
        <v>5.4251783196570702E-2</v>
      </c>
      <c r="L1811" s="1">
        <f t="shared" ref="L1811:O1811" si="2003">SUM(L1812:L1814)</f>
        <v>5.5693825380221627E-2</v>
      </c>
      <c r="M1811" s="1">
        <f t="shared" si="2003"/>
        <v>5.4814960321656878E-2</v>
      </c>
      <c r="N1811" s="1">
        <f t="shared" si="2003"/>
        <v>0.10299747451519638</v>
      </c>
      <c r="O1811" s="1">
        <f t="shared" si="2003"/>
        <v>0.12284578624949555</v>
      </c>
      <c r="P1811" s="1">
        <f>SUM(P1812:P1814)</f>
        <v>0.17859178709405604</v>
      </c>
      <c r="Q1811" s="1">
        <f>SUM(Q1812:Q1814)</f>
        <v>0.18232506283039673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1.549494684297E-2</v>
      </c>
      <c r="L1812" s="1">
        <f>'[1]Electricity and CHPs_CAP'!H$30</f>
        <v>1.6962045216185051E-2</v>
      </c>
      <c r="M1812" s="1">
        <f>'[1]Electricity and CHPs_CAP'!I$30</f>
        <v>1.6962854146368847E-2</v>
      </c>
      <c r="N1812" s="1">
        <f>'[1]Electricity and CHPs_CAP'!J$30</f>
        <v>5.1411522305924814E-2</v>
      </c>
      <c r="O1812" s="1">
        <f>'[1]Electricity and CHPs_CAP'!K$30</f>
        <v>6.5956587125301475E-2</v>
      </c>
      <c r="P1812" s="1">
        <f>'[1]Electricity and CHPs_CAP'!L$30</f>
        <v>7.626486145706278E-2</v>
      </c>
      <c r="Q1812" s="1">
        <f>'[1]Electricity and CHPs_CAP'!M$30</f>
        <v>7.9300179271282328E-2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3.86400175554618E-2</v>
      </c>
      <c r="K1813" s="1">
        <f>'[1]Electricity and CHPs_CAP'!G$46</f>
        <v>3.8640068260323783E-2</v>
      </c>
      <c r="L1813" s="1">
        <f>'[1]Electricity and CHPs_CAP'!H$46</f>
        <v>3.864030938245671E-2</v>
      </c>
      <c r="M1813" s="1">
        <f>'[1]Electricity and CHPs_CAP'!I$46</f>
        <v>3.7694624322089969E-2</v>
      </c>
      <c r="N1813" s="1">
        <f>'[1]Electricity and CHPs_CAP'!J$46</f>
        <v>5.1247530761196487E-2</v>
      </c>
      <c r="O1813" s="1">
        <f>'[1]Electricity and CHPs_CAP'!K$46</f>
        <v>5.6551936637527493E-2</v>
      </c>
      <c r="P1813" s="1">
        <f>'[1]Electricity and CHPs_CAP'!L$46</f>
        <v>0.10126595196042283</v>
      </c>
      <c r="Q1813" s="1">
        <f>'[1]Electricity and CHPs_CAP'!M$46</f>
        <v>0.10210527018703529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3.2139177019359103E-5</v>
      </c>
      <c r="J1814" s="1">
        <f>'[1]Electricity and CHPs_CAP'!F$57</f>
        <v>1.1109416130358901E-4</v>
      </c>
      <c r="K1814" s="1">
        <f>'[1]Electricity and CHPs_CAP'!G$57</f>
        <v>1.167680932769164E-4</v>
      </c>
      <c r="L1814" s="1">
        <f>'[1]Electricity and CHPs_CAP'!H$57</f>
        <v>9.1470781579867453E-5</v>
      </c>
      <c r="M1814" s="1">
        <f>'[1]Electricity and CHPs_CAP'!I$57</f>
        <v>1.5748185319806383E-4</v>
      </c>
      <c r="N1814" s="1">
        <f>'[1]Electricity and CHPs_CAP'!J$57</f>
        <v>3.3842144807506961E-4</v>
      </c>
      <c r="O1814" s="1">
        <f>'[1]Electricity and CHPs_CAP'!K$57</f>
        <v>3.3726248666657397E-4</v>
      </c>
      <c r="P1814" s="1">
        <f>'[1]Electricity and CHPs_CAP'!L$57</f>
        <v>1.0609736765704255E-3</v>
      </c>
      <c r="Q1814" s="1">
        <f>'[1]Electricity and CHPs_CAP'!M$57</f>
        <v>9.1961337207912446E-4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0.10096017961820856</v>
      </c>
      <c r="G1815" s="1">
        <f t="shared" ref="G1815:K1815" si="2004">SUM(G1816:G1822)</f>
        <v>0.10096037416331731</v>
      </c>
      <c r="H1815" s="1">
        <f t="shared" si="2004"/>
        <v>0.10096372799305042</v>
      </c>
      <c r="I1815" s="1">
        <f t="shared" si="2004"/>
        <v>0.2356547588213668</v>
      </c>
      <c r="J1815" s="1">
        <f t="shared" si="2004"/>
        <v>0.71217969193474695</v>
      </c>
      <c r="K1815" s="1">
        <f t="shared" si="2004"/>
        <v>1.4227875217185773</v>
      </c>
      <c r="L1815" s="1">
        <f t="shared" ref="L1815:O1815" si="2005">SUM(L1816:L1822)</f>
        <v>1.6961611274415969</v>
      </c>
      <c r="M1815" s="1">
        <f t="shared" si="2005"/>
        <v>2.0957180940176503</v>
      </c>
      <c r="N1815" s="1">
        <f t="shared" si="2005"/>
        <v>2.0094300881562073</v>
      </c>
      <c r="O1815" s="1">
        <f t="shared" si="2005"/>
        <v>2.2422792914077365</v>
      </c>
      <c r="P1815" s="1">
        <f>SUM(P1816:P1822)</f>
        <v>2.3406601057350676</v>
      </c>
      <c r="Q1815" s="1">
        <f>SUM(Q1816:Q1822)</f>
        <v>2.1675636072623341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9.9999106674943772E-2</v>
      </c>
      <c r="H1816" s="1">
        <f>'[1]Electricity and CHPs_CAP'!D$63</f>
        <v>9.999909106537487E-2</v>
      </c>
      <c r="I1816" s="1">
        <f>'[1]Electricity and CHPs_CAP'!E$63</f>
        <v>9.999912484033692E-2</v>
      </c>
      <c r="J1816" s="1">
        <f>'[1]Electricity and CHPs_CAP'!F$63</f>
        <v>9.9999316256806803E-2</v>
      </c>
      <c r="K1816" s="1">
        <f>'[1]Electricity and CHPs_CAP'!G$63</f>
        <v>9.9999400337619754E-2</v>
      </c>
      <c r="L1816" s="1">
        <f>'[1]Electricity and CHPs_CAP'!H$63</f>
        <v>9.9999396340606464E-2</v>
      </c>
      <c r="M1816" s="1">
        <f>'[1]Electricity and CHPs_CAP'!I$63</f>
        <v>9.9999246883550691E-2</v>
      </c>
      <c r="N1816" s="1">
        <f>'[1]Electricity and CHPs_CAP'!J$63</f>
        <v>9.9999130535390848E-2</v>
      </c>
      <c r="O1816" s="1">
        <f>'[1]Electricity and CHPs_CAP'!K$63</f>
        <v>9.9998975502849877E-2</v>
      </c>
      <c r="P1816" s="1">
        <f>'[1]Electricity and CHPs_CAP'!L$63</f>
        <v>9.9998929626051919E-2</v>
      </c>
      <c r="Q1816" s="1">
        <f>'[1]Electricity and CHPs_CAP'!M$63</f>
        <v>9.9998999392918675E-2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1.5952570215154301E-4</v>
      </c>
      <c r="G1817" s="1">
        <f>'[1]Electricity and CHPs_CAP'!C$64</f>
        <v>1.5972105128436696E-4</v>
      </c>
      <c r="H1817" s="1">
        <f>'[1]Electricity and CHPs_CAP'!D$64</f>
        <v>1.6036150427836877E-4</v>
      </c>
      <c r="I1817" s="1">
        <f>'[1]Electricity and CHPs_CAP'!E$64</f>
        <v>1.6064343323203675E-4</v>
      </c>
      <c r="J1817" s="1">
        <f>'[1]Electricity and CHPs_CAP'!F$64</f>
        <v>0.3836343311986628</v>
      </c>
      <c r="K1817" s="1">
        <f>'[1]Electricity and CHPs_CAP'!G$64</f>
        <v>0.38663961401290725</v>
      </c>
      <c r="L1817" s="1">
        <f>'[1]Electricity and CHPs_CAP'!H$64</f>
        <v>0.3866448953638465</v>
      </c>
      <c r="M1817" s="1">
        <f>'[1]Electricity and CHPs_CAP'!I$64</f>
        <v>0.38664700624707932</v>
      </c>
      <c r="N1817" s="1">
        <f>'[1]Electricity and CHPs_CAP'!J$64</f>
        <v>0.38664811137508959</v>
      </c>
      <c r="O1817" s="1">
        <f>'[1]Electricity and CHPs_CAP'!K$64</f>
        <v>0.38665301477679848</v>
      </c>
      <c r="P1817" s="1">
        <f>'[1]Electricity and CHPs_CAP'!L$64</f>
        <v>0.38665632191284355</v>
      </c>
      <c r="Q1817" s="1">
        <f>'[1]Electricity and CHPs_CAP'!M$64</f>
        <v>0.38670114020296992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1.17833096281032E-4</v>
      </c>
      <c r="G1818" s="1">
        <f>'[1]Electricity and CHPs_CAP'!C$65</f>
        <v>1.1798123756295196E-4</v>
      </c>
      <c r="H1818" s="1">
        <f>'[1]Electricity and CHPs_CAP'!D$65</f>
        <v>1.1850818009290182E-4</v>
      </c>
      <c r="I1818" s="1">
        <f>'[1]Electricity and CHPs_CAP'!E$65</f>
        <v>1.2105890906507452E-4</v>
      </c>
      <c r="J1818" s="1">
        <f>'[1]Electricity and CHPs_CAP'!F$65</f>
        <v>2.1690495910939873E-3</v>
      </c>
      <c r="K1818" s="1">
        <f>'[1]Electricity and CHPs_CAP'!G$65</f>
        <v>0.62860167799239919</v>
      </c>
      <c r="L1818" s="1">
        <f>'[1]Electricity and CHPs_CAP'!H$65</f>
        <v>0.87858160452188272</v>
      </c>
      <c r="M1818" s="1">
        <f>'[1]Electricity and CHPs_CAP'!I$65</f>
        <v>1.2531363107303555</v>
      </c>
      <c r="N1818" s="1">
        <f>'[1]Electricity and CHPs_CAP'!J$65</f>
        <v>1.1487210577526692</v>
      </c>
      <c r="O1818" s="1">
        <f>'[1]Electricity and CHPs_CAP'!K$65</f>
        <v>1.3624538922469656</v>
      </c>
      <c r="P1818" s="1">
        <f>'[1]Electricity and CHPs_CAP'!L$65</f>
        <v>1.4407957899334389</v>
      </c>
      <c r="Q1818" s="1">
        <f>'[1]Electricity and CHPs_CAP'!M$65</f>
        <v>1.2465313726330256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1.1327512073828631E-4</v>
      </c>
      <c r="G1819" s="1">
        <f>'[1]Electricity and CHPs_CAP'!C$66</f>
        <v>1.1339873842566663E-4</v>
      </c>
      <c r="H1819" s="1">
        <f>'[1]Electricity and CHPs_CAP'!D$66</f>
        <v>1.1375316157345747E-4</v>
      </c>
      <c r="I1819" s="1">
        <f>'[1]Electricity and CHPs_CAP'!E$66</f>
        <v>1.9741974423268829E-2</v>
      </c>
      <c r="J1819" s="1">
        <f>'[1]Electricity and CHPs_CAP'!F$66</f>
        <v>6.415008750111155E-2</v>
      </c>
      <c r="K1819" s="1">
        <f>'[1]Electricity and CHPs_CAP'!G$66</f>
        <v>5.0682524390106308E-2</v>
      </c>
      <c r="L1819" s="1">
        <f>'[1]Electricity and CHPs_CAP'!H$66</f>
        <v>2.5189823167670305E-2</v>
      </c>
      <c r="M1819" s="1">
        <f>'[1]Electricity and CHPs_CAP'!I$66</f>
        <v>2.9676253076233297E-2</v>
      </c>
      <c r="N1819" s="1">
        <f>'[1]Electricity and CHPs_CAP'!J$66</f>
        <v>2.9316179910702272E-2</v>
      </c>
      <c r="O1819" s="1">
        <f>'[1]Electricity and CHPs_CAP'!K$66</f>
        <v>6.2093227579423933E-2</v>
      </c>
      <c r="P1819" s="1">
        <f>'[1]Electricity and CHPs_CAP'!L$66</f>
        <v>0.24762202063280231</v>
      </c>
      <c r="Q1819" s="1">
        <f>'[1]Electricity and CHPs_CAP'!M$66</f>
        <v>0.23424400269292081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2.279205965716022E-4</v>
      </c>
      <c r="G1820" s="1">
        <f>'[1]Electricity and CHPs_CAP'!C$67</f>
        <v>2.2816924337571546E-4</v>
      </c>
      <c r="H1820" s="1">
        <f>'[1]Electricity and CHPs_CAP'!D$67</f>
        <v>2.2891533437918016E-4</v>
      </c>
      <c r="I1820" s="1">
        <f>'[1]Electricity and CHPs_CAP'!E$67</f>
        <v>2.9718393709405846E-2</v>
      </c>
      <c r="J1820" s="1">
        <f>'[1]Electricity and CHPs_CAP'!F$67</f>
        <v>3.0421418521443318E-2</v>
      </c>
      <c r="K1820" s="1">
        <f>'[1]Electricity and CHPs_CAP'!G$67</f>
        <v>1.3412813148149275E-2</v>
      </c>
      <c r="L1820" s="1">
        <f>'[1]Electricity and CHPs_CAP'!H$67</f>
        <v>4.7970512266029837E-2</v>
      </c>
      <c r="M1820" s="1">
        <f>'[1]Electricity and CHPs_CAP'!I$67</f>
        <v>0.1209576519596848</v>
      </c>
      <c r="N1820" s="1">
        <f>'[1]Electricity and CHPs_CAP'!J$67</f>
        <v>0.12909335751112622</v>
      </c>
      <c r="O1820" s="1">
        <f>'[1]Electricity and CHPs_CAP'!K$67</f>
        <v>0.12198630352941989</v>
      </c>
      <c r="P1820" s="1">
        <f>'[1]Electricity and CHPs_CAP'!L$67</f>
        <v>6.1538765915629026E-2</v>
      </c>
      <c r="Q1820" s="1">
        <f>'[1]Electricity and CHPs_CAP'!M$67</f>
        <v>7.4424675756015898E-2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2.2787078470206157E-4</v>
      </c>
      <c r="G1821" s="1">
        <f>'[1]Electricity and CHPs_CAP'!C$68</f>
        <v>2.2811929130046708E-4</v>
      </c>
      <c r="H1821" s="1">
        <f>'[1]Electricity and CHPs_CAP'!D$68</f>
        <v>2.2886544961774736E-4</v>
      </c>
      <c r="I1821" s="1">
        <f>'[1]Electricity and CHPs_CAP'!E$68</f>
        <v>5.4045416758118761E-2</v>
      </c>
      <c r="J1821" s="1">
        <f>'[1]Electricity and CHPs_CAP'!F$68</f>
        <v>6.2751773420392856E-2</v>
      </c>
      <c r="K1821" s="1">
        <f>'[1]Electricity and CHPs_CAP'!G$68</f>
        <v>9.064580239483358E-2</v>
      </c>
      <c r="L1821" s="1">
        <f>'[1]Electricity and CHPs_CAP'!H$68</f>
        <v>0.12811076854149828</v>
      </c>
      <c r="M1821" s="1">
        <f>'[1]Electricity and CHPs_CAP'!I$68</f>
        <v>0.12292296776028722</v>
      </c>
      <c r="N1821" s="1">
        <f>'[1]Electricity and CHPs_CAP'!J$68</f>
        <v>0.12982900718737189</v>
      </c>
      <c r="O1821" s="1">
        <f>'[1]Electricity and CHPs_CAP'!K$68</f>
        <v>0.12435660654604885</v>
      </c>
      <c r="P1821" s="1">
        <f>'[1]Electricity and CHPs_CAP'!L$68</f>
        <v>6.2190192892664059E-2</v>
      </c>
      <c r="Q1821" s="1">
        <f>'[1]Electricity and CHPs_CAP'!M$68</f>
        <v>7.499520209952476E-2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1.1375431776403063E-4</v>
      </c>
      <c r="G1822" s="1">
        <f>'[1]Electricity and CHPs_CAP'!C$69</f>
        <v>1.1387792642437047E-4</v>
      </c>
      <c r="H1822" s="1">
        <f>'[1]Electricity and CHPs_CAP'!D$69</f>
        <v>1.1423329773391385E-4</v>
      </c>
      <c r="I1822" s="1">
        <f>'[1]Electricity and CHPs_CAP'!E$69</f>
        <v>3.1868146747939329E-2</v>
      </c>
      <c r="J1822" s="1">
        <f>'[1]Electricity and CHPs_CAP'!F$69</f>
        <v>6.9053715445235642E-2</v>
      </c>
      <c r="K1822" s="1">
        <f>'[1]Electricity and CHPs_CAP'!G$69</f>
        <v>0.15280568944256195</v>
      </c>
      <c r="L1822" s="1">
        <f>'[1]Electricity and CHPs_CAP'!H$69</f>
        <v>0.12966412724006257</v>
      </c>
      <c r="M1822" s="1">
        <f>'[1]Electricity and CHPs_CAP'!I$69</f>
        <v>8.2378657360459712E-2</v>
      </c>
      <c r="N1822" s="1">
        <f>'[1]Electricity and CHPs_CAP'!J$69</f>
        <v>8.5823243883857744E-2</v>
      </c>
      <c r="O1822" s="1">
        <f>'[1]Electricity and CHPs_CAP'!K$69</f>
        <v>8.4737271226229996E-2</v>
      </c>
      <c r="P1822" s="1">
        <f>'[1]Electricity and CHPs_CAP'!L$69</f>
        <v>4.1858084821637241E-2</v>
      </c>
      <c r="Q1822" s="1">
        <f>'[1]Electricity and CHPs_CAP'!M$69</f>
        <v>5.0668214484958736E-2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11.164042680380662</v>
      </c>
      <c r="G1823" s="3">
        <f t="shared" ref="G1823:K1823" si="2008">SUM(G1824,G1843)</f>
        <v>11.993083495634965</v>
      </c>
      <c r="H1823" s="3">
        <f t="shared" si="2008"/>
        <v>12.173071242971965</v>
      </c>
      <c r="I1823" s="3">
        <f t="shared" si="2008"/>
        <v>13.055835111293291</v>
      </c>
      <c r="J1823" s="3">
        <f t="shared" si="2008"/>
        <v>11.052852745539878</v>
      </c>
      <c r="K1823" s="3">
        <f t="shared" si="2008"/>
        <v>10.784784511269326</v>
      </c>
      <c r="L1823" s="3">
        <f t="shared" ref="L1823:O1823" si="2009">SUM(L1824,L1843)</f>
        <v>10.922246560249219</v>
      </c>
      <c r="M1823" s="3">
        <f t="shared" si="2009"/>
        <v>10.820249169135494</v>
      </c>
      <c r="N1823" s="3">
        <f t="shared" si="2009"/>
        <v>10.441089680998919</v>
      </c>
      <c r="O1823" s="3">
        <f t="shared" si="2009"/>
        <v>10.292552773700622</v>
      </c>
      <c r="P1823" s="3">
        <f>SUM(P1824,P1843)</f>
        <v>10.022784122624032</v>
      </c>
      <c r="Q1823" s="3">
        <f>SUM(Q1824,Q1843)</f>
        <v>9.7111155628354879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9.3030605331348504</v>
      </c>
      <c r="G1824" s="1">
        <f t="shared" ref="G1824:K1824" si="2010">SUM(G1825,G1828,G1830,G1833,G1835,G1837,G1839,G1841)</f>
        <v>9.974494056381749</v>
      </c>
      <c r="H1824" s="1">
        <f t="shared" si="2010"/>
        <v>10.158202027412642</v>
      </c>
      <c r="I1824" s="1">
        <f t="shared" si="2010"/>
        <v>10.942615552356335</v>
      </c>
      <c r="J1824" s="1">
        <f t="shared" si="2010"/>
        <v>9.2135298931923018</v>
      </c>
      <c r="K1824" s="1">
        <f t="shared" si="2010"/>
        <v>8.7318920756852627</v>
      </c>
      <c r="L1824" s="1">
        <f t="shared" ref="L1824:O1824" si="2011">SUM(L1825,L1828,L1830,L1833,L1835,L1837,L1839,L1841)</f>
        <v>8.7221756442417178</v>
      </c>
      <c r="M1824" s="1">
        <f t="shared" si="2011"/>
        <v>8.6284926198532563</v>
      </c>
      <c r="N1824" s="1">
        <f t="shared" si="2011"/>
        <v>8.4397951046818207</v>
      </c>
      <c r="O1824" s="1">
        <f t="shared" si="2011"/>
        <v>8.4455751204127907</v>
      </c>
      <c r="P1824" s="1">
        <f>SUM(P1825,P1828,P1830,P1833,P1835,P1837,P1839,P1841)</f>
        <v>8.088962833479421</v>
      </c>
      <c r="Q1824" s="1">
        <f>SUM(Q1825,Q1828,Q1830,Q1833,Q1835,Q1837,Q1839,Q1841)</f>
        <v>7.8265121998117912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2.1116608352661581</v>
      </c>
      <c r="G1825" s="1">
        <f t="shared" ref="G1825:K1825" si="2012">SUM(G1826:G1827)</f>
        <v>2.4142381970062621</v>
      </c>
      <c r="H1825" s="1">
        <f t="shared" si="2012"/>
        <v>2.5657822830723469</v>
      </c>
      <c r="I1825" s="1">
        <f t="shared" si="2012"/>
        <v>3.3301462197790759</v>
      </c>
      <c r="J1825" s="1">
        <f t="shared" si="2012"/>
        <v>4.1572631491191894</v>
      </c>
      <c r="K1825" s="1">
        <f t="shared" si="2012"/>
        <v>4.8973223979703349</v>
      </c>
      <c r="L1825" s="1">
        <f t="shared" ref="L1825:O1825" si="2013">SUM(L1826:L1827)</f>
        <v>5.3008067378672568</v>
      </c>
      <c r="M1825" s="1">
        <f t="shared" si="2013"/>
        <v>6.3415092238259758</v>
      </c>
      <c r="N1825" s="1">
        <f t="shared" si="2013"/>
        <v>6.4192131750545389</v>
      </c>
      <c r="O1825" s="1">
        <f t="shared" si="2013"/>
        <v>6.5337636518018885</v>
      </c>
      <c r="P1825" s="1">
        <f>SUM(P1826:P1827)</f>
        <v>6.2709590844543452</v>
      </c>
      <c r="Q1825" s="1">
        <f>SUM(Q1826:Q1827)</f>
        <v>6.1379548132593937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0.67257066018438483</v>
      </c>
      <c r="G1826" s="1" cm="1">
        <f t="array" ref="G1826">SUMPRODUCT(([1]OUT_FinalEnergyCons!$B$4:$B$10000="var_cap")*1,(ISNUMBER(SEARCH("RH*-SHELCBR",[1]OUT_FinalEnergyCons!$A$4:$A$10000)))*1,[1]OUT_FinalEnergyCons!E$4:E$10000)</f>
        <v>0.70225991563757817</v>
      </c>
      <c r="H1826" s="1" cm="1">
        <f t="array" ref="H1826">SUMPRODUCT(([1]OUT_FinalEnergyCons!$B$4:$B$10000="var_cap")*1,(ISNUMBER(SEARCH("RH*-SHELCBR",[1]OUT_FinalEnergyCons!$A$4:$A$10000)))*1,[1]OUT_FinalEnergyCons!F$4:F$10000)</f>
        <v>0.67939024060817654</v>
      </c>
      <c r="I1826" s="1" cm="1">
        <f t="array" ref="I1826">SUMPRODUCT(([1]OUT_FinalEnergyCons!$B$4:$B$10000="var_cap")*1,(ISNUMBER(SEARCH("RH*-SHELCBR",[1]OUT_FinalEnergyCons!$A$4:$A$10000)))*1,[1]OUT_FinalEnergyCons!G$4:G$10000)</f>
        <v>0.67302013825467311</v>
      </c>
      <c r="J1826" s="1" cm="1">
        <f t="array" ref="J1826">SUMPRODUCT(([1]OUT_FinalEnergyCons!$B$4:$B$10000="var_cap")*1,(ISNUMBER(SEARCH("RH*-SHELCBR",[1]OUT_FinalEnergyCons!$A$4:$A$10000)))*1,[1]OUT_FinalEnergyCons!H$4:H$10000)</f>
        <v>0.2867052176954264</v>
      </c>
      <c r="K1826" s="1" cm="1">
        <f t="array" ref="K1826">SUMPRODUCT(([1]OUT_FinalEnergyCons!$B$4:$B$10000="var_cap")*1,(ISNUMBER(SEARCH("RH*-SHELCBR",[1]OUT_FinalEnergyCons!$A$4:$A$10000)))*1,[1]OUT_FinalEnergyCons!I$4:I$10000)</f>
        <v>0.17822599695847613</v>
      </c>
      <c r="L1826" s="1" cm="1">
        <f t="array" ref="L1826">SUMPRODUCT(([1]OUT_FinalEnergyCons!$B$4:$B$10000="var_cap")*1,(ISNUMBER(SEARCH("RH*-SHELCBR",[1]OUT_FinalEnergyCons!$A$4:$A$10000)))*1,[1]OUT_FinalEnergyCons!J$4:J$10000)</f>
        <v>0.15870786541917772</v>
      </c>
      <c r="M1826" s="1" cm="1">
        <f t="array" ref="M1826">SUMPRODUCT(([1]OUT_FinalEnergyCons!$B$4:$B$10000="var_cap")*1,(ISNUMBER(SEARCH("RH*-SHELCBR",[1]OUT_FinalEnergyCons!$A$4:$A$10000)))*1,[1]OUT_FinalEnergyCons!K$4:K$10000)</f>
        <v>0.34012137102181123</v>
      </c>
      <c r="N1826" s="1" cm="1">
        <f t="array" ref="N1826">SUMPRODUCT(([1]OUT_FinalEnergyCons!$B$4:$B$10000="var_cap")*1,(ISNUMBER(SEARCH("RH*-SHELCBR",[1]OUT_FinalEnergyCons!$A$4:$A$10000)))*1,[1]OUT_FinalEnergyCons!L$4:L$10000)</f>
        <v>0.44211061921963463</v>
      </c>
      <c r="O1826" s="1" cm="1">
        <f t="array" ref="O1826">SUMPRODUCT(([1]OUT_FinalEnergyCons!$B$4:$B$10000="var_cap")*1,(ISNUMBER(SEARCH("RH*-SHELCBR",[1]OUT_FinalEnergyCons!$A$4:$A$10000)))*1,[1]OUT_FinalEnergyCons!M$4:M$10000)</f>
        <v>0.56139565093556765</v>
      </c>
      <c r="P1826" s="1" cm="1">
        <f t="array" ref="P1826">SUMPRODUCT(([1]OUT_FinalEnergyCons!$B$4:$B$10000="var_cap")*1,(ISNUMBER(SEARCH("RH*-SHELCBR",[1]OUT_FinalEnergyCons!$A$4:$A$10000)))*1,[1]OUT_FinalEnergyCons!N$4:N$10000)</f>
        <v>0.28950479323523703</v>
      </c>
      <c r="Q1826" s="1" cm="1">
        <f t="array" ref="Q1826">SUMPRODUCT(([1]OUT_FinalEnergyCons!$B$4:$B$10000="var_cap")*1,(ISNUMBER(SEARCH("RH*-SHELCBR",[1]OUT_FinalEnergyCons!$A$4:$A$10000)))*1,[1]OUT_FinalEnergyCons!O$4:O$10000)</f>
        <v>0.16557936381286692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1.4390901750817733</v>
      </c>
      <c r="G1827" s="1" cm="1">
        <f t="array" ref="G1827">SUMPRODUCT(([1]OUT_FinalEnergyCons!$B$4:$B$10000="var_cap")*1,ISNUMBER(SEARCH("RH*-SHELCHP",[1]OUT_FinalEnergyCons!$A$4:$A$10000))*1,[1]OUT_FinalEnergyCons!E$4:E$10000)</f>
        <v>1.7119782813686837</v>
      </c>
      <c r="H1827" s="1" cm="1">
        <f t="array" ref="H1827">SUMPRODUCT(([1]OUT_FinalEnergyCons!$B$4:$B$10000="var_cap")*1,ISNUMBER(SEARCH("RH*-SHELCHP",[1]OUT_FinalEnergyCons!$A$4:$A$10000))*1,[1]OUT_FinalEnergyCons!F$4:F$10000)</f>
        <v>1.8863920424641705</v>
      </c>
      <c r="I1827" s="1" cm="1">
        <f t="array" ref="I1827">SUMPRODUCT(([1]OUT_FinalEnergyCons!$B$4:$B$10000="var_cap")*1,ISNUMBER(SEARCH("RH*-SHELCHP",[1]OUT_FinalEnergyCons!$A$4:$A$10000))*1,[1]OUT_FinalEnergyCons!G$4:G$10000)</f>
        <v>2.6571260815244027</v>
      </c>
      <c r="J1827" s="1" cm="1">
        <f t="array" ref="J1827">SUMPRODUCT(([1]OUT_FinalEnergyCons!$B$4:$B$10000="var_cap")*1,ISNUMBER(SEARCH("RH*-SHELCHP",[1]OUT_FinalEnergyCons!$A$4:$A$10000))*1,[1]OUT_FinalEnergyCons!H$4:H$10000)</f>
        <v>3.8705579314237628</v>
      </c>
      <c r="K1827" s="1" cm="1">
        <f t="array" ref="K1827">SUMPRODUCT(([1]OUT_FinalEnergyCons!$B$4:$B$10000="var_cap")*1,ISNUMBER(SEARCH("RH*-SHELCHP",[1]OUT_FinalEnergyCons!$A$4:$A$10000))*1,[1]OUT_FinalEnergyCons!I$4:I$10000)</f>
        <v>4.7190964010118588</v>
      </c>
      <c r="L1827" s="1" cm="1">
        <f t="array" ref="L1827">SUMPRODUCT(([1]OUT_FinalEnergyCons!$B$4:$B$10000="var_cap")*1,ISNUMBER(SEARCH("RH*-SHELCHP",[1]OUT_FinalEnergyCons!$A$4:$A$10000))*1,[1]OUT_FinalEnergyCons!J$4:J$10000)</f>
        <v>5.142098872448079</v>
      </c>
      <c r="M1827" s="1" cm="1">
        <f t="array" ref="M1827">SUMPRODUCT(([1]OUT_FinalEnergyCons!$B$4:$B$10000="var_cap")*1,ISNUMBER(SEARCH("RH*-SHELCHP",[1]OUT_FinalEnergyCons!$A$4:$A$10000))*1,[1]OUT_FinalEnergyCons!K$4:K$10000)</f>
        <v>6.0013878528041644</v>
      </c>
      <c r="N1827" s="1" cm="1">
        <f t="array" ref="N1827">SUMPRODUCT(([1]OUT_FinalEnergyCons!$B$4:$B$10000="var_cap")*1,ISNUMBER(SEARCH("RH*-SHELCHP",[1]OUT_FinalEnergyCons!$A$4:$A$10000))*1,[1]OUT_FinalEnergyCons!L$4:L$10000)</f>
        <v>5.9771025558349047</v>
      </c>
      <c r="O1827" s="1" cm="1">
        <f t="array" ref="O1827">SUMPRODUCT(([1]OUT_FinalEnergyCons!$B$4:$B$10000="var_cap")*1,ISNUMBER(SEARCH("RH*-SHELCHP",[1]OUT_FinalEnergyCons!$A$4:$A$10000))*1,[1]OUT_FinalEnergyCons!M$4:M$10000)</f>
        <v>5.9723680008663207</v>
      </c>
      <c r="P1827" s="1" cm="1">
        <f t="array" ref="P1827">SUMPRODUCT(([1]OUT_FinalEnergyCons!$B$4:$B$10000="var_cap")*1,ISNUMBER(SEARCH("RH*-SHELCHP",[1]OUT_FinalEnergyCons!$A$4:$A$10000))*1,[1]OUT_FinalEnergyCons!N$4:N$10000)</f>
        <v>5.9814542912191087</v>
      </c>
      <c r="Q1827" s="1" cm="1">
        <f t="array" ref="Q1827">SUMPRODUCT(([1]OUT_FinalEnergyCons!$B$4:$B$10000="var_cap")*1,ISNUMBER(SEARCH("RH*-SHELCHP",[1]OUT_FinalEnergyCons!$A$4:$A$10000))*1,[1]OUT_FinalEnergyCons!O$4:O$10000)</f>
        <v>5.9723754494465267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3.4074049304436382</v>
      </c>
      <c r="H1828" s="1">
        <f t="shared" si="2018"/>
        <v>3.4074044908207677</v>
      </c>
      <c r="I1828" s="1">
        <f t="shared" si="2018"/>
        <v>3.407404134707928</v>
      </c>
      <c r="J1828" s="1">
        <f t="shared" si="2018"/>
        <v>0.88377667086586853</v>
      </c>
      <c r="K1828" s="1">
        <f t="shared" si="2018"/>
        <v>2.1080031058441564E-4</v>
      </c>
      <c r="L1828" s="1">
        <f t="shared" si="2018"/>
        <v>2.1270902383091424E-4</v>
      </c>
      <c r="M1828" s="1">
        <f t="shared" si="2018"/>
        <v>1.8124168250251271E-4</v>
      </c>
      <c r="N1828" s="1">
        <f t="shared" si="2018"/>
        <v>1.0320341224202075E-4</v>
      </c>
      <c r="O1828" s="1">
        <f t="shared" si="2018"/>
        <v>8.6175306079946295E-5</v>
      </c>
      <c r="P1828" s="1">
        <f>P1829</f>
        <v>7.4385434535773778E-5</v>
      </c>
      <c r="Q1828" s="1">
        <f>Q1829</f>
        <v>7.9533750083945597E-5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3.4074049304436382</v>
      </c>
      <c r="H1829" s="1" cm="1">
        <f t="array" ref="H1829">SUMPRODUCT(([1]OUT_FinalEnergyCons!$B$4:$B$10000="var_cap")*1, (ISNUMBER(SEARCH("RH*-SHLFOBR",[1]OUT_FinalEnergyCons!$A$4:$A$10000)))*1,[1]OUT_FinalEnergyCons!F$4:F$10000)</f>
        <v>3.4074044908207677</v>
      </c>
      <c r="I1829" s="1" cm="1">
        <f t="array" ref="I1829">SUMPRODUCT(([1]OUT_FinalEnergyCons!$B$4:$B$10000="var_cap")*1, (ISNUMBER(SEARCH("RH*-SHLFOBR",[1]OUT_FinalEnergyCons!$A$4:$A$10000)))*1,[1]OUT_FinalEnergyCons!G$4:G$10000)</f>
        <v>3.407404134707928</v>
      </c>
      <c r="J1829" s="1" cm="1">
        <f t="array" ref="J1829">SUMPRODUCT(([1]OUT_FinalEnergyCons!$B$4:$B$10000="var_cap")*1, (ISNUMBER(SEARCH("RH*-SHLFOBR",[1]OUT_FinalEnergyCons!$A$4:$A$10000)))*1,[1]OUT_FinalEnergyCons!H$4:H$10000)</f>
        <v>0.88377667086586853</v>
      </c>
      <c r="K1829" s="1" cm="1">
        <f t="array" ref="K1829">SUMPRODUCT(([1]OUT_FinalEnergyCons!$B$4:$B$10000="var_cap")*1, (ISNUMBER(SEARCH("RH*-SHLFOBR",[1]OUT_FinalEnergyCons!$A$4:$A$10000)))*1,[1]OUT_FinalEnergyCons!I$4:I$10000)</f>
        <v>2.1080031058441564E-4</v>
      </c>
      <c r="L1829" s="1" cm="1">
        <f t="array" ref="L1829">SUMPRODUCT(([1]OUT_FinalEnergyCons!$B$4:$B$10000="var_cap")*1, (ISNUMBER(SEARCH("RH*-SHLFOBR",[1]OUT_FinalEnergyCons!$A$4:$A$10000)))*1,[1]OUT_FinalEnergyCons!J$4:J$10000)</f>
        <v>2.1270902383091424E-4</v>
      </c>
      <c r="M1829" s="1" cm="1">
        <f t="array" ref="M1829">SUMPRODUCT(([1]OUT_FinalEnergyCons!$B$4:$B$10000="var_cap")*1, (ISNUMBER(SEARCH("RH*-SHLFOBR",[1]OUT_FinalEnergyCons!$A$4:$A$10000)))*1,[1]OUT_FinalEnergyCons!K$4:K$10000)</f>
        <v>1.8124168250251271E-4</v>
      </c>
      <c r="N1829" s="1" cm="1">
        <f t="array" ref="N1829">SUMPRODUCT(([1]OUT_FinalEnergyCons!$B$4:$B$10000="var_cap")*1, (ISNUMBER(SEARCH("RH*-SHLFOBR",[1]OUT_FinalEnergyCons!$A$4:$A$10000)))*1,[1]OUT_FinalEnergyCons!L$4:L$10000)</f>
        <v>1.0320341224202075E-4</v>
      </c>
      <c r="O1829" s="1" cm="1">
        <f t="array" ref="O1829">SUMPRODUCT(([1]OUT_FinalEnergyCons!$B$4:$B$10000="var_cap")*1, (ISNUMBER(SEARCH("RH*-SHLFOBR",[1]OUT_FinalEnergyCons!$A$4:$A$10000)))*1,[1]OUT_FinalEnergyCons!M$4:M$10000)</f>
        <v>8.6175306079946295E-5</v>
      </c>
      <c r="P1829" s="1" cm="1">
        <f t="array" ref="P1829">SUMPRODUCT(([1]OUT_FinalEnergyCons!$B$4:$B$10000="var_cap")*1, (ISNUMBER(SEARCH("RH*-SHLFOBR",[1]OUT_FinalEnergyCons!$A$4:$A$10000)))*1,[1]OUT_FinalEnergyCons!N$4:N$10000)</f>
        <v>7.4385434535773778E-5</v>
      </c>
      <c r="Q1829" s="1" cm="1">
        <f t="array" ref="Q1829">SUMPRODUCT(([1]OUT_FinalEnergyCons!$B$4:$B$10000="var_cap")*1, (ISNUMBER(SEARCH("RH*-SHLFOBR",[1]OUT_FinalEnergyCons!$A$4:$A$10000)))*1,[1]OUT_FinalEnergyCons!O$4:O$10000)</f>
        <v>7.9533750083945597E-5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2.7687540808291726</v>
      </c>
      <c r="G1830" s="1">
        <f t="shared" ref="G1830:K1830" si="2021">SUM(G1831:G1832)</f>
        <v>2.9876801811095035</v>
      </c>
      <c r="H1830" s="1">
        <f t="shared" si="2021"/>
        <v>3.0195291303699725</v>
      </c>
      <c r="I1830" s="1">
        <f t="shared" si="2021"/>
        <v>3.0287198232809063</v>
      </c>
      <c r="J1830" s="1">
        <f t="shared" si="2021"/>
        <v>3.3041564680628985</v>
      </c>
      <c r="K1830" s="1">
        <f t="shared" si="2021"/>
        <v>2.7368682977265308</v>
      </c>
      <c r="L1830" s="1">
        <f t="shared" ref="L1830:O1830" si="2022">SUM(L1831:L1832)</f>
        <v>2.1589767474722281</v>
      </c>
      <c r="M1830" s="1">
        <f t="shared" si="2022"/>
        <v>0.89335020741236904</v>
      </c>
      <c r="N1830" s="1">
        <f t="shared" si="2022"/>
        <v>0.82760097103389407</v>
      </c>
      <c r="O1830" s="1">
        <f t="shared" si="2022"/>
        <v>0.81604356605749595</v>
      </c>
      <c r="P1830" s="1">
        <f>SUM(P1831:P1832)</f>
        <v>0.73813425217141893</v>
      </c>
      <c r="Q1830" s="1">
        <f>SUM(Q1831:Q1832)</f>
        <v>0.64398275912309177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2.987679963063568</v>
      </c>
      <c r="H1831" s="1" cm="1">
        <f t="array" ref="H1831">SUMPRODUCT(([1]OUT_FinalEnergyCons!$B$4:$B$10000="var_cap")*1, (ISNUMBER(SEARCH("RH*-SHNGABR",[1]OUT_FinalEnergyCons!$A$4:$A$10000)))*1,[1]OUT_FinalEnergyCons!F$4:F$10000)</f>
        <v>3.0192868862842266</v>
      </c>
      <c r="I1831" s="1" cm="1">
        <f t="array" ref="I1831">SUMPRODUCT(([1]OUT_FinalEnergyCons!$B$4:$B$10000="var_cap")*1, (ISNUMBER(SEARCH("RH*-SHNGABR",[1]OUT_FinalEnergyCons!$A$4:$A$10000)))*1,[1]OUT_FinalEnergyCons!G$4:G$10000)</f>
        <v>3.0284604432116993</v>
      </c>
      <c r="J1831" s="1" cm="1">
        <f t="array" ref="J1831">SUMPRODUCT(([1]OUT_FinalEnergyCons!$B$4:$B$10000="var_cap")*1, (ISNUMBER(SEARCH("RH*-SHNGABR",[1]OUT_FinalEnergyCons!$A$4:$A$10000)))*1,[1]OUT_FinalEnergyCons!H$4:H$10000)</f>
        <v>2.6026240595209877</v>
      </c>
      <c r="K1831" s="1" cm="1">
        <f t="array" ref="K1831">SUMPRODUCT(([1]OUT_FinalEnergyCons!$B$4:$B$10000="var_cap")*1, (ISNUMBER(SEARCH("RH*-SHNGABR",[1]OUT_FinalEnergyCons!$A$4:$A$10000)))*1,[1]OUT_FinalEnergyCons!I$4:I$10000)</f>
        <v>1.8212486785875046</v>
      </c>
      <c r="L1831" s="1" cm="1">
        <f t="array" ref="L1831">SUMPRODUCT(([1]OUT_FinalEnergyCons!$B$4:$B$10000="var_cap")*1, (ISNUMBER(SEARCH("RH*-SHNGABR",[1]OUT_FinalEnergyCons!$A$4:$A$10000)))*1,[1]OUT_FinalEnergyCons!J$4:J$10000)</f>
        <v>1.2434124849559671</v>
      </c>
      <c r="M1831" s="1" cm="1">
        <f t="array" ref="M1831">SUMPRODUCT(([1]OUT_FinalEnergyCons!$B$4:$B$10000="var_cap")*1, (ISNUMBER(SEARCH("RH*-SHNGABR",[1]OUT_FinalEnergyCons!$A$4:$A$10000)))*1,[1]OUT_FinalEnergyCons!K$4:K$10000)</f>
        <v>0.67692428961515227</v>
      </c>
      <c r="N1831" s="1" cm="1">
        <f t="array" ref="N1831">SUMPRODUCT(([1]OUT_FinalEnergyCons!$B$4:$B$10000="var_cap")*1, (ISNUMBER(SEARCH("RH*-SHNGABR",[1]OUT_FinalEnergyCons!$A$4:$A$10000)))*1,[1]OUT_FinalEnergyCons!L$4:L$10000)</f>
        <v>0.61299229769101704</v>
      </c>
      <c r="O1831" s="1" cm="1">
        <f t="array" ref="O1831">SUMPRODUCT(([1]OUT_FinalEnergyCons!$B$4:$B$10000="var_cap")*1, (ISNUMBER(SEARCH("RH*-SHNGABR",[1]OUT_FinalEnergyCons!$A$4:$A$10000)))*1,[1]OUT_FinalEnergyCons!M$4:M$10000)</f>
        <v>0.60138439211001748</v>
      </c>
      <c r="P1831" s="1" cm="1">
        <f t="array" ref="P1831">SUMPRODUCT(([1]OUT_FinalEnergyCons!$B$4:$B$10000="var_cap")*1, (ISNUMBER(SEARCH("RH*-SHNGABR",[1]OUT_FinalEnergyCons!$A$4:$A$10000)))*1,[1]OUT_FinalEnergyCons!N$4:N$10000)</f>
        <v>0.5234913762852057</v>
      </c>
      <c r="Q1831" s="1" cm="1">
        <f t="array" ref="Q1831">SUMPRODUCT(([1]OUT_FinalEnergyCons!$B$4:$B$10000="var_cap")*1, (ISNUMBER(SEARCH("RH*-SHNGABR",[1]OUT_FinalEnergyCons!$A$4:$A$10000)))*1,[1]OUT_FinalEnergyCons!O$4:O$10000)</f>
        <v>0.42926897616604592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2.9590822665552101E-8</v>
      </c>
      <c r="G1832" s="1" cm="1">
        <f t="array" ref="G1832">SUMPRODUCT(([1]OUT_FinalEnergyCons!$B$4:$B$10000="var_cap")*1,ISNUMBER(SEARCH("RH*-SHngahp",[1]OUT_FinalEnergyCons!$A$4:$A$10000))*1,[1]OUT_FinalEnergyCons!E$4:E$10000)</f>
        <v>2.180459355741301E-7</v>
      </c>
      <c r="H1832" s="1" cm="1">
        <f t="array" ref="H1832">SUMPRODUCT(([1]OUT_FinalEnergyCons!$B$4:$B$10000="var_cap")*1,ISNUMBER(SEARCH("RH*-SHngahp",[1]OUT_FinalEnergyCons!$A$4:$A$10000))*1,[1]OUT_FinalEnergyCons!F$4:F$10000)</f>
        <v>2.4224408574604212E-4</v>
      </c>
      <c r="I1832" s="1" cm="1">
        <f t="array" ref="I1832">SUMPRODUCT(([1]OUT_FinalEnergyCons!$B$4:$B$10000="var_cap")*1,ISNUMBER(SEARCH("RH*-SHngahp",[1]OUT_FinalEnergyCons!$A$4:$A$10000))*1,[1]OUT_FinalEnergyCons!G$4:G$10000)</f>
        <v>2.5938006920684672E-4</v>
      </c>
      <c r="J1832" s="1" cm="1">
        <f t="array" ref="J1832">SUMPRODUCT(([1]OUT_FinalEnergyCons!$B$4:$B$10000="var_cap")*1,ISNUMBER(SEARCH("RH*-SHngahp",[1]OUT_FinalEnergyCons!$A$4:$A$10000))*1,[1]OUT_FinalEnergyCons!H$4:H$10000)</f>
        <v>0.70153240854191101</v>
      </c>
      <c r="K1832" s="1" cm="1">
        <f t="array" ref="K1832">SUMPRODUCT(([1]OUT_FinalEnergyCons!$B$4:$B$10000="var_cap")*1,ISNUMBER(SEARCH("RH*-SHngahp",[1]OUT_FinalEnergyCons!$A$4:$A$10000))*1,[1]OUT_FinalEnergyCons!I$4:I$10000)</f>
        <v>0.91561961913902623</v>
      </c>
      <c r="L1832" s="1" cm="1">
        <f t="array" ref="L1832">SUMPRODUCT(([1]OUT_FinalEnergyCons!$B$4:$B$10000="var_cap")*1,ISNUMBER(SEARCH("RH*-SHngahp",[1]OUT_FinalEnergyCons!$A$4:$A$10000))*1,[1]OUT_FinalEnergyCons!J$4:J$10000)</f>
        <v>0.91556426251626122</v>
      </c>
      <c r="M1832" s="1" cm="1">
        <f t="array" ref="M1832">SUMPRODUCT(([1]OUT_FinalEnergyCons!$B$4:$B$10000="var_cap")*1,ISNUMBER(SEARCH("RH*-SHngahp",[1]OUT_FinalEnergyCons!$A$4:$A$10000))*1,[1]OUT_FinalEnergyCons!K$4:K$10000)</f>
        <v>0.21642591779721679</v>
      </c>
      <c r="N1832" s="1" cm="1">
        <f t="array" ref="N1832">SUMPRODUCT(([1]OUT_FinalEnergyCons!$B$4:$B$10000="var_cap")*1,ISNUMBER(SEARCH("RH*-SHngahp",[1]OUT_FinalEnergyCons!$A$4:$A$10000))*1,[1]OUT_FinalEnergyCons!L$4:L$10000)</f>
        <v>0.21460867334287709</v>
      </c>
      <c r="O1832" s="1" cm="1">
        <f t="array" ref="O1832">SUMPRODUCT(([1]OUT_FinalEnergyCons!$B$4:$B$10000="var_cap")*1,ISNUMBER(SEARCH("RH*-SHngahp",[1]OUT_FinalEnergyCons!$A$4:$A$10000))*1,[1]OUT_FinalEnergyCons!M$4:M$10000)</f>
        <v>0.21465917394747847</v>
      </c>
      <c r="P1832" s="1" cm="1">
        <f t="array" ref="P1832">SUMPRODUCT(([1]OUT_FinalEnergyCons!$B$4:$B$10000="var_cap")*1,ISNUMBER(SEARCH("RH*-SHngahp",[1]OUT_FinalEnergyCons!$A$4:$A$10000))*1,[1]OUT_FinalEnergyCons!N$4:N$10000)</f>
        <v>0.21464287588621322</v>
      </c>
      <c r="Q1832" s="1" cm="1">
        <f t="array" ref="Q1832">SUMPRODUCT(([1]OUT_FinalEnergyCons!$B$4:$B$10000="var_cap")*1,ISNUMBER(SEARCH("RH*-SHngahp",[1]OUT_FinalEnergyCons!$A$4:$A$10000))*1,[1]OUT_FinalEnergyCons!O$4:O$10000)</f>
        <v>0.21471378295704585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6.1693200347781542E-3</v>
      </c>
      <c r="H1833" s="1">
        <f t="shared" si="2026"/>
        <v>6.2307339619210519E-5</v>
      </c>
      <c r="I1833" s="1">
        <f t="shared" si="2026"/>
        <v>3.5454311435510061E-5</v>
      </c>
      <c r="J1833" s="1">
        <f t="shared" si="2026"/>
        <v>9.1823414605999697E-6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6.1693200347781542E-3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6.2307339619210519E-5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3.5454311435510061E-5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9.1823414605999697E-6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0.6896531044657197</v>
      </c>
      <c r="G1835" s="1">
        <f t="shared" ref="G1835:O1835" si="2028">G1836</f>
        <v>0.78114294908474835</v>
      </c>
      <c r="H1835" s="1">
        <f t="shared" si="2028"/>
        <v>0.78742694398723245</v>
      </c>
      <c r="I1835" s="1">
        <f t="shared" si="2028"/>
        <v>0.7874299999352693</v>
      </c>
      <c r="J1835" s="1">
        <f t="shared" si="2028"/>
        <v>0.47037423099838072</v>
      </c>
      <c r="K1835" s="1">
        <f t="shared" si="2028"/>
        <v>0.44542958054845644</v>
      </c>
      <c r="L1835" s="1">
        <f t="shared" si="2028"/>
        <v>0.52951221788919545</v>
      </c>
      <c r="M1835" s="1">
        <f t="shared" si="2028"/>
        <v>0.51178342235345753</v>
      </c>
      <c r="N1835" s="1">
        <f t="shared" si="2028"/>
        <v>0.32932599778174793</v>
      </c>
      <c r="O1835" s="1">
        <f t="shared" si="2028"/>
        <v>0.23775130638662345</v>
      </c>
      <c r="P1835" s="1">
        <f>P1836</f>
        <v>0.22974628742230088</v>
      </c>
      <c r="Q1835" s="1">
        <f>Q1836</f>
        <v>0.20054177989788602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0.6896531044657197</v>
      </c>
      <c r="G1836" s="1" cm="1">
        <f t="array" ref="G1836">SUMPRODUCT(([1]OUT_FinalEnergyCons!$B$4:$B$10000="var_cap")*1, (ISNUMBER(SEARCH("RH*-SHWODBR",[1]OUT_FinalEnergyCons!$A$4:$A$10000)))*1,[1]OUT_FinalEnergyCons!E$4:E$10000)</f>
        <v>0.78114294908474835</v>
      </c>
      <c r="H1836" s="1" cm="1">
        <f t="array" ref="H1836">SUMPRODUCT(([1]OUT_FinalEnergyCons!$B$4:$B$10000="var_cap")*1, (ISNUMBER(SEARCH("RH*-SHWODBR",[1]OUT_FinalEnergyCons!$A$4:$A$10000)))*1,[1]OUT_FinalEnergyCons!F$4:F$10000)</f>
        <v>0.78742694398723245</v>
      </c>
      <c r="I1836" s="1" cm="1">
        <f t="array" ref="I1836">SUMPRODUCT(([1]OUT_FinalEnergyCons!$B$4:$B$10000="var_cap")*1, (ISNUMBER(SEARCH("RH*-SHWODBR",[1]OUT_FinalEnergyCons!$A$4:$A$10000)))*1,[1]OUT_FinalEnergyCons!G$4:G$10000)</f>
        <v>0.7874299999352693</v>
      </c>
      <c r="J1836" s="1" cm="1">
        <f t="array" ref="J1836">SUMPRODUCT(([1]OUT_FinalEnergyCons!$B$4:$B$10000="var_cap")*1, (ISNUMBER(SEARCH("RH*-SHWODBR",[1]OUT_FinalEnergyCons!$A$4:$A$10000)))*1,[1]OUT_FinalEnergyCons!H$4:H$10000)</f>
        <v>0.47037423099838072</v>
      </c>
      <c r="K1836" s="1" cm="1">
        <f t="array" ref="K1836">SUMPRODUCT(([1]OUT_FinalEnergyCons!$B$4:$B$10000="var_cap")*1, (ISNUMBER(SEARCH("RH*-SHWODBR",[1]OUT_FinalEnergyCons!$A$4:$A$10000)))*1,[1]OUT_FinalEnergyCons!I$4:I$10000)</f>
        <v>0.44542958054845644</v>
      </c>
      <c r="L1836" s="1" cm="1">
        <f t="array" ref="L1836">SUMPRODUCT(([1]OUT_FinalEnergyCons!$B$4:$B$10000="var_cap")*1, (ISNUMBER(SEARCH("RH*-SHWODBR",[1]OUT_FinalEnergyCons!$A$4:$A$10000)))*1,[1]OUT_FinalEnergyCons!J$4:J$10000)</f>
        <v>0.52951221788919545</v>
      </c>
      <c r="M1836" s="1" cm="1">
        <f t="array" ref="M1836">SUMPRODUCT(([1]OUT_FinalEnergyCons!$B$4:$B$10000="var_cap")*1, (ISNUMBER(SEARCH("RH*-SHWODBR",[1]OUT_FinalEnergyCons!$A$4:$A$10000)))*1,[1]OUT_FinalEnergyCons!K$4:K$10000)</f>
        <v>0.51178342235345753</v>
      </c>
      <c r="N1836" s="1" cm="1">
        <f t="array" ref="N1836">SUMPRODUCT(([1]OUT_FinalEnergyCons!$B$4:$B$10000="var_cap")*1, (ISNUMBER(SEARCH("RH*-SHWODBR",[1]OUT_FinalEnergyCons!$A$4:$A$10000)))*1,[1]OUT_FinalEnergyCons!L$4:L$10000)</f>
        <v>0.32932599778174793</v>
      </c>
      <c r="O1836" s="1" cm="1">
        <f t="array" ref="O1836">SUMPRODUCT(([1]OUT_FinalEnergyCons!$B$4:$B$10000="var_cap")*1, (ISNUMBER(SEARCH("RH*-SHWODBR",[1]OUT_FinalEnergyCons!$A$4:$A$10000)))*1,[1]OUT_FinalEnergyCons!M$4:M$10000)</f>
        <v>0.23775130638662345</v>
      </c>
      <c r="P1836" s="1" cm="1">
        <f t="array" ref="P1836">SUMPRODUCT(([1]OUT_FinalEnergyCons!$B$4:$B$10000="var_cap")*1, (ISNUMBER(SEARCH("RH*-SHWODBR",[1]OUT_FinalEnergyCons!$A$4:$A$10000)))*1,[1]OUT_FinalEnergyCons!N$4:N$10000)</f>
        <v>0.22974628742230088</v>
      </c>
      <c r="Q1836" s="1" cm="1">
        <f t="array" ref="Q1836">SUMPRODUCT(([1]OUT_FinalEnergyCons!$B$4:$B$10000="var_cap")*1, (ISNUMBER(SEARCH("RH*-SHWODBR",[1]OUT_FinalEnergyCons!$A$4:$A$10000)))*1,[1]OUT_FinalEnergyCons!O$4:O$10000)</f>
        <v>0.20054177989788602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0.20438036817448152</v>
      </c>
      <c r="G1837" s="1">
        <f t="shared" ref="G1837:O1837" si="2031">G1838</f>
        <v>0.24066048236634902</v>
      </c>
      <c r="H1837" s="1">
        <f t="shared" si="2031"/>
        <v>0.24078442569854594</v>
      </c>
      <c r="I1837" s="1">
        <f t="shared" si="2031"/>
        <v>0.25164206761831648</v>
      </c>
      <c r="J1837" s="1">
        <f t="shared" si="2031"/>
        <v>0.26159421060410359</v>
      </c>
      <c r="K1837" s="1">
        <f t="shared" si="2031"/>
        <v>0.26755859888861899</v>
      </c>
      <c r="L1837" s="1">
        <f t="shared" si="2031"/>
        <v>0.27388829405063975</v>
      </c>
      <c r="M1837" s="1">
        <f t="shared" si="2031"/>
        <v>0.28220550934089927</v>
      </c>
      <c r="N1837" s="1">
        <f t="shared" si="2031"/>
        <v>0.28232591574146865</v>
      </c>
      <c r="O1837" s="1">
        <f t="shared" si="2031"/>
        <v>0.28705664501528244</v>
      </c>
      <c r="P1837" s="1">
        <f>P1838</f>
        <v>0.28773363323485313</v>
      </c>
      <c r="Q1837" s="1">
        <f>Q1838</f>
        <v>0.28977379186918339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0.20438036817448152</v>
      </c>
      <c r="G1838" s="1" cm="1">
        <f t="array" ref="G1838">SUMPRODUCT(([1]OUT_FinalEnergyCons!$B$4:$B$10000="var_cap")*1, (ISNUMBER(SEARCH("RH*-SHPLTBR",[1]OUT_FinalEnergyCons!$A$4:$A$10000)))*1,[1]OUT_FinalEnergyCons!E$4:E$10000)</f>
        <v>0.24066048236634902</v>
      </c>
      <c r="H1838" s="1" cm="1">
        <f t="array" ref="H1838">SUMPRODUCT(([1]OUT_FinalEnergyCons!$B$4:$B$10000="var_cap")*1, (ISNUMBER(SEARCH("RH*-SHPLTBR",[1]OUT_FinalEnergyCons!$A$4:$A$10000)))*1,[1]OUT_FinalEnergyCons!F$4:F$10000)</f>
        <v>0.24078442569854594</v>
      </c>
      <c r="I1838" s="1" cm="1">
        <f t="array" ref="I1838">SUMPRODUCT(([1]OUT_FinalEnergyCons!$B$4:$B$10000="var_cap")*1, (ISNUMBER(SEARCH("RH*-SHPLTBR",[1]OUT_FinalEnergyCons!$A$4:$A$10000)))*1,[1]OUT_FinalEnergyCons!G$4:G$10000)</f>
        <v>0.25164206761831648</v>
      </c>
      <c r="J1838" s="1" cm="1">
        <f t="array" ref="J1838">SUMPRODUCT(([1]OUT_FinalEnergyCons!$B$4:$B$10000="var_cap")*1, (ISNUMBER(SEARCH("RH*-SHPLTBR",[1]OUT_FinalEnergyCons!$A$4:$A$10000)))*1,[1]OUT_FinalEnergyCons!H$4:H$10000)</f>
        <v>0.26159421060410359</v>
      </c>
      <c r="K1838" s="1" cm="1">
        <f t="array" ref="K1838">SUMPRODUCT(([1]OUT_FinalEnergyCons!$B$4:$B$10000="var_cap")*1, (ISNUMBER(SEARCH("RH*-SHPLTBR",[1]OUT_FinalEnergyCons!$A$4:$A$10000)))*1,[1]OUT_FinalEnergyCons!I$4:I$10000)</f>
        <v>0.26755859888861899</v>
      </c>
      <c r="L1838" s="1" cm="1">
        <f t="array" ref="L1838">SUMPRODUCT(([1]OUT_FinalEnergyCons!$B$4:$B$10000="var_cap")*1, (ISNUMBER(SEARCH("RH*-SHPLTBR",[1]OUT_FinalEnergyCons!$A$4:$A$10000)))*1,[1]OUT_FinalEnergyCons!J$4:J$10000)</f>
        <v>0.27388829405063975</v>
      </c>
      <c r="M1838" s="1" cm="1">
        <f t="array" ref="M1838">SUMPRODUCT(([1]OUT_FinalEnergyCons!$B$4:$B$10000="var_cap")*1, (ISNUMBER(SEARCH("RH*-SHPLTBR",[1]OUT_FinalEnergyCons!$A$4:$A$10000)))*1,[1]OUT_FinalEnergyCons!K$4:K$10000)</f>
        <v>0.28220550934089927</v>
      </c>
      <c r="N1838" s="1" cm="1">
        <f t="array" ref="N1838">SUMPRODUCT(([1]OUT_FinalEnergyCons!$B$4:$B$10000="var_cap")*1, (ISNUMBER(SEARCH("RH*-SHPLTBR",[1]OUT_FinalEnergyCons!$A$4:$A$10000)))*1,[1]OUT_FinalEnergyCons!L$4:L$10000)</f>
        <v>0.28232591574146865</v>
      </c>
      <c r="O1838" s="1" cm="1">
        <f t="array" ref="O1838">SUMPRODUCT(([1]OUT_FinalEnergyCons!$B$4:$B$10000="var_cap")*1, (ISNUMBER(SEARCH("RH*-SHPLTBR",[1]OUT_FinalEnergyCons!$A$4:$A$10000)))*1,[1]OUT_FinalEnergyCons!M$4:M$10000)</f>
        <v>0.28705664501528244</v>
      </c>
      <c r="P1838" s="1" cm="1">
        <f t="array" ref="P1838">SUMPRODUCT(([1]OUT_FinalEnergyCons!$B$4:$B$10000="var_cap")*1, (ISNUMBER(SEARCH("RH*-SHPLTBR",[1]OUT_FinalEnergyCons!$A$4:$A$10000)))*1,[1]OUT_FinalEnergyCons!N$4:N$10000)</f>
        <v>0.28773363323485313</v>
      </c>
      <c r="Q1838" s="1" cm="1">
        <f t="array" ref="Q1838">SUMPRODUCT(([1]OUT_FinalEnergyCons!$B$4:$B$10000="var_cap")*1, (ISNUMBER(SEARCH("RH*-SHPLTBR",[1]OUT_FinalEnergyCons!$A$4:$A$10000)))*1,[1]OUT_FinalEnergyCons!O$4:O$10000)</f>
        <v>0.28977379186918339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0.11420676128863852</v>
      </c>
      <c r="G1839" s="1">
        <f t="shared" ref="G1839:O1839" si="2034">G1840</f>
        <v>0.13719799633646959</v>
      </c>
      <c r="H1839" s="1">
        <f t="shared" si="2034"/>
        <v>0.13721244612415548</v>
      </c>
      <c r="I1839" s="1">
        <f t="shared" si="2034"/>
        <v>0.13723785272340122</v>
      </c>
      <c r="J1839" s="1">
        <f t="shared" si="2034"/>
        <v>0.13635598120039905</v>
      </c>
      <c r="K1839" s="1">
        <f t="shared" si="2034"/>
        <v>0.38450240024073562</v>
      </c>
      <c r="L1839" s="1">
        <f t="shared" si="2034"/>
        <v>0.45877893793856711</v>
      </c>
      <c r="M1839" s="1">
        <f t="shared" si="2034"/>
        <v>0.59946301523805312</v>
      </c>
      <c r="N1839" s="1">
        <f t="shared" si="2034"/>
        <v>0.5812258416579299</v>
      </c>
      <c r="O1839" s="1">
        <f t="shared" si="2034"/>
        <v>0.5708737758454201</v>
      </c>
      <c r="P1839" s="1">
        <f>P1840</f>
        <v>0.56231519076196868</v>
      </c>
      <c r="Q1839" s="1">
        <f>Q1840</f>
        <v>0.55417952191215192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0.11420676128863852</v>
      </c>
      <c r="G1840" s="1" cm="1">
        <f t="array" ref="G1840">SUMPRODUCT(([1]OUT_FinalEnergyCons!$B$4:$B$10000="var_cap")*1, (ISNUMBER(SEARCH("RH*-SHSOLBR",[1]OUT_FinalEnergyCons!$A$4:$A$10000)))*1,[1]OUT_FinalEnergyCons!E$4:E$10000)</f>
        <v>0.13719799633646959</v>
      </c>
      <c r="H1840" s="1" cm="1">
        <f t="array" ref="H1840">SUMPRODUCT(([1]OUT_FinalEnergyCons!$B$4:$B$10000="var_cap")*1, (ISNUMBER(SEARCH("RH*-SHSOLBR",[1]OUT_FinalEnergyCons!$A$4:$A$10000)))*1,[1]OUT_FinalEnergyCons!F$4:F$10000)</f>
        <v>0.13721244612415548</v>
      </c>
      <c r="I1840" s="1" cm="1">
        <f t="array" ref="I1840">SUMPRODUCT(([1]OUT_FinalEnergyCons!$B$4:$B$10000="var_cap")*1, (ISNUMBER(SEARCH("RH*-SHSOLBR",[1]OUT_FinalEnergyCons!$A$4:$A$10000)))*1,[1]OUT_FinalEnergyCons!G$4:G$10000)</f>
        <v>0.13723785272340122</v>
      </c>
      <c r="J1840" s="1" cm="1">
        <f t="array" ref="J1840">SUMPRODUCT(([1]OUT_FinalEnergyCons!$B$4:$B$10000="var_cap")*1, (ISNUMBER(SEARCH("RH*-SHSOLBR",[1]OUT_FinalEnergyCons!$A$4:$A$10000)))*1,[1]OUT_FinalEnergyCons!H$4:H$10000)</f>
        <v>0.13635598120039905</v>
      </c>
      <c r="K1840" s="1" cm="1">
        <f t="array" ref="K1840">SUMPRODUCT(([1]OUT_FinalEnergyCons!$B$4:$B$10000="var_cap")*1, (ISNUMBER(SEARCH("RH*-SHSOLBR",[1]OUT_FinalEnergyCons!$A$4:$A$10000)))*1,[1]OUT_FinalEnergyCons!I$4:I$10000)</f>
        <v>0.38450240024073562</v>
      </c>
      <c r="L1840" s="1" cm="1">
        <f t="array" ref="L1840">SUMPRODUCT(([1]OUT_FinalEnergyCons!$B$4:$B$10000="var_cap")*1, (ISNUMBER(SEARCH("RH*-SHSOLBR",[1]OUT_FinalEnergyCons!$A$4:$A$10000)))*1,[1]OUT_FinalEnergyCons!J$4:J$10000)</f>
        <v>0.45877893793856711</v>
      </c>
      <c r="M1840" s="1" cm="1">
        <f t="array" ref="M1840">SUMPRODUCT(([1]OUT_FinalEnergyCons!$B$4:$B$10000="var_cap")*1, (ISNUMBER(SEARCH("RH*-SHSOLBR",[1]OUT_FinalEnergyCons!$A$4:$A$10000)))*1,[1]OUT_FinalEnergyCons!K$4:K$10000)</f>
        <v>0.59946301523805312</v>
      </c>
      <c r="N1840" s="1" cm="1">
        <f t="array" ref="N1840">SUMPRODUCT(([1]OUT_FinalEnergyCons!$B$4:$B$10000="var_cap")*1, (ISNUMBER(SEARCH("RH*-SHSOLBR",[1]OUT_FinalEnergyCons!$A$4:$A$10000)))*1,[1]OUT_FinalEnergyCons!L$4:L$10000)</f>
        <v>0.5812258416579299</v>
      </c>
      <c r="O1840" s="1" cm="1">
        <f t="array" ref="O1840">SUMPRODUCT(([1]OUT_FinalEnergyCons!$B$4:$B$10000="var_cap")*1, (ISNUMBER(SEARCH("RH*-SHSOLBR",[1]OUT_FinalEnergyCons!$A$4:$A$10000)))*1,[1]OUT_FinalEnergyCons!M$4:M$10000)</f>
        <v>0.5708737758454201</v>
      </c>
      <c r="P1840" s="1" cm="1">
        <f t="array" ref="P1840">SUMPRODUCT(([1]OUT_FinalEnergyCons!$B$4:$B$10000="var_cap")*1, (ISNUMBER(SEARCH("RH*-SHSOLBR",[1]OUT_FinalEnergyCons!$A$4:$A$10000)))*1,[1]OUT_FinalEnergyCons!N$4:N$10000)</f>
        <v>0.56231519076196868</v>
      </c>
      <c r="Q1840" s="1" cm="1">
        <f t="array" ref="Q1840">SUMPRODUCT(([1]OUT_FinalEnergyCons!$B$4:$B$10000="var_cap")*1, (ISNUMBER(SEARCH("RH*-SHSOLBR",[1]OUT_FinalEnergyCons!$A$4:$A$10000)))*1,[1]OUT_FinalEnergyCons!O$4:O$10000)</f>
        <v>0.55417952191215192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1.8609821472458112</v>
      </c>
      <c r="G1843" s="1">
        <f t="shared" ref="G1843" si="2040">SUM(G1844,G1847,G1849,G1852,G1854,G1856,G1858,G1860)</f>
        <v>2.0185894392532155</v>
      </c>
      <c r="H1843" s="1">
        <f t="shared" ref="H1843" si="2041">SUM(H1844,H1847,H1849,H1852,H1854,H1856,H1858,H1860)</f>
        <v>2.0148692155593233</v>
      </c>
      <c r="I1843" s="1">
        <f t="shared" ref="I1843" si="2042">SUM(I1844,I1847,I1849,I1852,I1854,I1856,I1858,I1860)</f>
        <v>2.1132195589369562</v>
      </c>
      <c r="J1843" s="1">
        <f t="shared" ref="J1843" si="2043">SUM(J1844,J1847,J1849,J1852,J1854,J1856,J1858,J1860)</f>
        <v>1.8393228523475764</v>
      </c>
      <c r="K1843" s="1">
        <f t="shared" ref="K1843" si="2044">SUM(K1844,K1847,K1849,K1852,K1854,K1856,K1858,K1860)</f>
        <v>2.0528924355840621</v>
      </c>
      <c r="L1843" s="1">
        <f t="shared" ref="L1843:O1843" si="2045">SUM(L1844,L1847,L1849,L1852,L1854,L1856,L1858,L1860)</f>
        <v>2.2000709160075007</v>
      </c>
      <c r="M1843" s="1">
        <f t="shared" si="2045"/>
        <v>2.1917565492822364</v>
      </c>
      <c r="N1843" s="1">
        <f t="shared" si="2045"/>
        <v>2.0012945763170982</v>
      </c>
      <c r="O1843" s="1">
        <f t="shared" si="2045"/>
        <v>1.8469776532878313</v>
      </c>
      <c r="P1843" s="1">
        <f>SUM(P1844,P1847,P1849,P1852,P1854,P1856,P1858,P1860)</f>
        <v>1.93382128914461</v>
      </c>
      <c r="Q1843" s="1">
        <f>SUM(Q1844,Q1847,Q1849,Q1852,Q1854,Q1856,Q1858,Q1860)</f>
        <v>1.8846033630236971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0.65092403872366666</v>
      </c>
      <c r="G1844" s="1">
        <f t="shared" ref="G1844" si="2047">SUM(G1845:G1846)</f>
        <v>0.71892573530135806</v>
      </c>
      <c r="H1844" s="1">
        <f t="shared" ref="H1844" si="2048">SUM(H1845:H1846)</f>
        <v>0.81556915191212798</v>
      </c>
      <c r="I1844" s="1">
        <f t="shared" ref="I1844" si="2049">SUM(I1845:I1846)</f>
        <v>1.0124168719579414</v>
      </c>
      <c r="J1844" s="1">
        <f t="shared" ref="J1844" si="2050">SUM(J1845:J1846)</f>
        <v>1.0453162676319392</v>
      </c>
      <c r="K1844" s="1">
        <f t="shared" ref="K1844" si="2051">SUM(K1845:K1846)</f>
        <v>1.1513459046499486</v>
      </c>
      <c r="L1844" s="1">
        <f t="shared" ref="L1844:O1844" si="2052">SUM(L1845:L1846)</f>
        <v>1.1965005985813786</v>
      </c>
      <c r="M1844" s="1">
        <f t="shared" si="2052"/>
        <v>1.3112850905518632</v>
      </c>
      <c r="N1844" s="1">
        <f t="shared" si="2052"/>
        <v>1.3928166631780028</v>
      </c>
      <c r="O1844" s="1">
        <f t="shared" si="2052"/>
        <v>1.4711389190855315</v>
      </c>
      <c r="P1844" s="1">
        <f>SUM(P1845:P1846)</f>
        <v>1.3367197574025236</v>
      </c>
      <c r="Q1844" s="1">
        <f>SUM(Q1845:Q1846)</f>
        <v>1.3861775117173822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0.43756969423364456</v>
      </c>
      <c r="G1845" s="1" cm="1">
        <f t="array" ref="G1845">SUMPRODUCT(([1]OUT_FinalEnergyCons!$B$4:$B$10000="var_cap")*1,(ISNUMBER(SEARCH("RH*-WHELCBR",[1]OUT_FinalEnergyCons!$A$4:$A$10000)))*1,[1]OUT_FinalEnergyCons!E$4:E$10000)</f>
        <v>0.47280227550284676</v>
      </c>
      <c r="H1845" s="1" cm="1">
        <f t="array" ref="H1845">SUMPRODUCT(([1]OUT_FinalEnergyCons!$B$4:$B$10000="var_cap")*1,(ISNUMBER(SEARCH("RH*-WHELCBR",[1]OUT_FinalEnergyCons!$A$4:$A$10000)))*1,[1]OUT_FinalEnergyCons!F$4:F$10000)</f>
        <v>0.47280189541141249</v>
      </c>
      <c r="I1845" s="1" cm="1">
        <f t="array" ref="I1845">SUMPRODUCT(([1]OUT_FinalEnergyCons!$B$4:$B$10000="var_cap")*1,(ISNUMBER(SEARCH("RH*-WHELCBR",[1]OUT_FinalEnergyCons!$A$4:$A$10000)))*1,[1]OUT_FinalEnergyCons!G$4:G$10000)</f>
        <v>0.47280167111795274</v>
      </c>
      <c r="J1845" s="1" cm="1">
        <f t="array" ref="J1845">SUMPRODUCT(([1]OUT_FinalEnergyCons!$B$4:$B$10000="var_cap")*1,(ISNUMBER(SEARCH("RH*-WHELCBR",[1]OUT_FinalEnergyCons!$A$4:$A$10000)))*1,[1]OUT_FinalEnergyCons!H$4:H$10000)</f>
        <v>0.20596865980352552</v>
      </c>
      <c r="K1845" s="1" cm="1">
        <f t="array" ref="K1845">SUMPRODUCT(([1]OUT_FinalEnergyCons!$B$4:$B$10000="var_cap")*1,(ISNUMBER(SEARCH("RH*-WHELCBR",[1]OUT_FinalEnergyCons!$A$4:$A$10000)))*1,[1]OUT_FinalEnergyCons!I$4:I$10000)</f>
        <v>0.11203728530860008</v>
      </c>
      <c r="L1845" s="1" cm="1">
        <f t="array" ref="L1845">SUMPRODUCT(([1]OUT_FinalEnergyCons!$B$4:$B$10000="var_cap")*1,(ISNUMBER(SEARCH("RH*-WHELCBR",[1]OUT_FinalEnergyCons!$A$4:$A$10000)))*1,[1]OUT_FinalEnergyCons!J$4:J$10000)</f>
        <v>0.10876944295134634</v>
      </c>
      <c r="M1845" s="1" cm="1">
        <f t="array" ref="M1845">SUMPRODUCT(([1]OUT_FinalEnergyCons!$B$4:$B$10000="var_cap")*1,(ISNUMBER(SEARCH("RH*-WHELCBR",[1]OUT_FinalEnergyCons!$A$4:$A$10000)))*1,[1]OUT_FinalEnergyCons!K$4:K$10000)</f>
        <v>0.22009545773648415</v>
      </c>
      <c r="N1845" s="1" cm="1">
        <f t="array" ref="N1845">SUMPRODUCT(([1]OUT_FinalEnergyCons!$B$4:$B$10000="var_cap")*1,(ISNUMBER(SEARCH("RH*-WHELCBR",[1]OUT_FinalEnergyCons!$A$4:$A$10000)))*1,[1]OUT_FinalEnergyCons!L$4:L$10000)</f>
        <v>0.26677939632110254</v>
      </c>
      <c r="O1845" s="1" cm="1">
        <f t="array" ref="O1845">SUMPRODUCT(([1]OUT_FinalEnergyCons!$B$4:$B$10000="var_cap")*1,(ISNUMBER(SEARCH("RH*-WHELCBR",[1]OUT_FinalEnergyCons!$A$4:$A$10000)))*1,[1]OUT_FinalEnergyCons!M$4:M$10000)</f>
        <v>0.26102696920515706</v>
      </c>
      <c r="P1845" s="1" cm="1">
        <f t="array" ref="P1845">SUMPRODUCT(([1]OUT_FinalEnergyCons!$B$4:$B$10000="var_cap")*1,(ISNUMBER(SEARCH("RH*-WHELCBR",[1]OUT_FinalEnergyCons!$A$4:$A$10000)))*1,[1]OUT_FinalEnergyCons!N$4:N$10000)</f>
        <v>0.18746849883046784</v>
      </c>
      <c r="Q1845" s="1" cm="1">
        <f t="array" ref="Q1845">SUMPRODUCT(([1]OUT_FinalEnergyCons!$B$4:$B$10000="var_cap")*1,(ISNUMBER(SEARCH("RH*-WHELCBR",[1]OUT_FinalEnergyCons!$A$4:$A$10000)))*1,[1]OUT_FinalEnergyCons!O$4:O$10000)</f>
        <v>0.10152747668634472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0.21335434449002208</v>
      </c>
      <c r="G1846" s="1" cm="1">
        <f t="array" ref="G1846">SUMPRODUCT(([1]OUT_FinalEnergyCons!$B$4:$B$10000="var_cap")*1,ISNUMBER(SEARCH("RH*-WHELCHP",[1]OUT_FinalEnergyCons!$A$4:$A$10000))*1,[1]OUT_FinalEnergyCons!E$4:E$10000)</f>
        <v>0.24612345979851125</v>
      </c>
      <c r="H1846" s="1" cm="1">
        <f t="array" ref="H1846">SUMPRODUCT(([1]OUT_FinalEnergyCons!$B$4:$B$10000="var_cap")*1,ISNUMBER(SEARCH("RH*-WHELCHP",[1]OUT_FinalEnergyCons!$A$4:$A$10000))*1,[1]OUT_FinalEnergyCons!F$4:F$10000)</f>
        <v>0.34276725650071543</v>
      </c>
      <c r="I1846" s="1" cm="1">
        <f t="array" ref="I1846">SUMPRODUCT(([1]OUT_FinalEnergyCons!$B$4:$B$10000="var_cap")*1,ISNUMBER(SEARCH("RH*-WHELCHP",[1]OUT_FinalEnergyCons!$A$4:$A$10000))*1,[1]OUT_FinalEnergyCons!G$4:G$10000)</f>
        <v>0.5396152008399886</v>
      </c>
      <c r="J1846" s="1" cm="1">
        <f t="array" ref="J1846">SUMPRODUCT(([1]OUT_FinalEnergyCons!$B$4:$B$10000="var_cap")*1,ISNUMBER(SEARCH("RH*-WHELCHP",[1]OUT_FinalEnergyCons!$A$4:$A$10000))*1,[1]OUT_FinalEnergyCons!H$4:H$10000)</f>
        <v>0.83934760782841367</v>
      </c>
      <c r="K1846" s="1" cm="1">
        <f t="array" ref="K1846">SUMPRODUCT(([1]OUT_FinalEnergyCons!$B$4:$B$10000="var_cap")*1,ISNUMBER(SEARCH("RH*-WHELCHP",[1]OUT_FinalEnergyCons!$A$4:$A$10000))*1,[1]OUT_FinalEnergyCons!I$4:I$10000)</f>
        <v>1.0393086193413485</v>
      </c>
      <c r="L1846" s="1" cm="1">
        <f t="array" ref="L1846">SUMPRODUCT(([1]OUT_FinalEnergyCons!$B$4:$B$10000="var_cap")*1,ISNUMBER(SEARCH("RH*-WHELCHP",[1]OUT_FinalEnergyCons!$A$4:$A$10000))*1,[1]OUT_FinalEnergyCons!J$4:J$10000)</f>
        <v>1.0877311556300322</v>
      </c>
      <c r="M1846" s="1" cm="1">
        <f t="array" ref="M1846">SUMPRODUCT(([1]OUT_FinalEnergyCons!$B$4:$B$10000="var_cap")*1,ISNUMBER(SEARCH("RH*-WHELCHP",[1]OUT_FinalEnergyCons!$A$4:$A$10000))*1,[1]OUT_FinalEnergyCons!K$4:K$10000)</f>
        <v>1.091189632815379</v>
      </c>
      <c r="N1846" s="1" cm="1">
        <f t="array" ref="N1846">SUMPRODUCT(([1]OUT_FinalEnergyCons!$B$4:$B$10000="var_cap")*1,ISNUMBER(SEARCH("RH*-WHELCHP",[1]OUT_FinalEnergyCons!$A$4:$A$10000))*1,[1]OUT_FinalEnergyCons!L$4:L$10000)</f>
        <v>1.1260372668569003</v>
      </c>
      <c r="O1846" s="1" cm="1">
        <f t="array" ref="O1846">SUMPRODUCT(([1]OUT_FinalEnergyCons!$B$4:$B$10000="var_cap")*1,ISNUMBER(SEARCH("RH*-WHELCHP",[1]OUT_FinalEnergyCons!$A$4:$A$10000))*1,[1]OUT_FinalEnergyCons!M$4:M$10000)</f>
        <v>1.2101119498803745</v>
      </c>
      <c r="P1846" s="1" cm="1">
        <f t="array" ref="P1846">SUMPRODUCT(([1]OUT_FinalEnergyCons!$B$4:$B$10000="var_cap")*1,ISNUMBER(SEARCH("RH*-WHELCHP",[1]OUT_FinalEnergyCons!$A$4:$A$10000))*1,[1]OUT_FinalEnergyCons!N$4:N$10000)</f>
        <v>1.1492512585720558</v>
      </c>
      <c r="Q1846" s="1" cm="1">
        <f t="array" ref="Q1846">SUMPRODUCT(([1]OUT_FinalEnergyCons!$B$4:$B$10000="var_cap")*1,ISNUMBER(SEARCH("RH*-WHELCHP",[1]OUT_FinalEnergyCons!$A$4:$A$10000))*1,[1]OUT_FinalEnergyCons!O$4:O$10000)</f>
        <v>1.2846500350310375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0.47738298169851523</v>
      </c>
      <c r="H1847" s="1">
        <f t="shared" ref="H1847" si="2057">H1848</f>
        <v>0.2290298768517664</v>
      </c>
      <c r="I1847" s="1">
        <f t="shared" ref="I1847" si="2058">I1848</f>
        <v>6.7673861710193184E-2</v>
      </c>
      <c r="J1847" s="1">
        <f t="shared" ref="J1847" si="2059">J1848</f>
        <v>1.7551536449045876E-2</v>
      </c>
      <c r="K1847" s="1">
        <f t="shared" ref="K1847:O1847" si="2060">K1848</f>
        <v>1.1365738976298011E-5</v>
      </c>
      <c r="L1847" s="1">
        <f t="shared" si="2060"/>
        <v>1.1299324693096021E-5</v>
      </c>
      <c r="M1847" s="1">
        <f t="shared" si="2060"/>
        <v>9.2748215190271283E-6</v>
      </c>
      <c r="N1847" s="1">
        <f t="shared" si="2060"/>
        <v>9.9755315331263836E-6</v>
      </c>
      <c r="O1847" s="1">
        <f t="shared" si="2060"/>
        <v>1.2428328237609199E-5</v>
      </c>
      <c r="P1847" s="1">
        <f>P1848</f>
        <v>1.3043345637031878E-5</v>
      </c>
      <c r="Q1847" s="1">
        <f>Q1848</f>
        <v>1.3120244306331168E-5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0.47738298169851523</v>
      </c>
      <c r="H1848" s="1" cm="1">
        <f t="array" ref="H1848">SUMPRODUCT(([1]OUT_FinalEnergyCons!$B$4:$B$10000="var_cap")*1, (ISNUMBER(SEARCH("RH*-WHLFOBR",[1]OUT_FinalEnergyCons!$A$4:$A$10000)))*1,[1]OUT_FinalEnergyCons!F$4:F$10000)</f>
        <v>0.2290298768517664</v>
      </c>
      <c r="I1848" s="1" cm="1">
        <f t="array" ref="I1848">SUMPRODUCT(([1]OUT_FinalEnergyCons!$B$4:$B$10000="var_cap")*1, (ISNUMBER(SEARCH("RH*-WHLFOBR",[1]OUT_FinalEnergyCons!$A$4:$A$10000)))*1,[1]OUT_FinalEnergyCons!G$4:G$10000)</f>
        <v>6.7673861710193184E-2</v>
      </c>
      <c r="J1848" s="1" cm="1">
        <f t="array" ref="J1848">SUMPRODUCT(([1]OUT_FinalEnergyCons!$B$4:$B$10000="var_cap")*1, (ISNUMBER(SEARCH("RH*-WHLFOBR",[1]OUT_FinalEnergyCons!$A$4:$A$10000)))*1,[1]OUT_FinalEnergyCons!H$4:H$10000)</f>
        <v>1.7551536449045876E-2</v>
      </c>
      <c r="K1848" s="1" cm="1">
        <f t="array" ref="K1848">SUMPRODUCT(([1]OUT_FinalEnergyCons!$B$4:$B$10000="var_cap")*1, (ISNUMBER(SEARCH("RH*-WHLFOBR",[1]OUT_FinalEnergyCons!$A$4:$A$10000)))*1,[1]OUT_FinalEnergyCons!I$4:I$10000)</f>
        <v>1.1365738976298011E-5</v>
      </c>
      <c r="L1848" s="1" cm="1">
        <f t="array" ref="L1848">SUMPRODUCT(([1]OUT_FinalEnergyCons!$B$4:$B$10000="var_cap")*1, (ISNUMBER(SEARCH("RH*-WHLFOBR",[1]OUT_FinalEnergyCons!$A$4:$A$10000)))*1,[1]OUT_FinalEnergyCons!J$4:J$10000)</f>
        <v>1.1299324693096021E-5</v>
      </c>
      <c r="M1848" s="1" cm="1">
        <f t="array" ref="M1848">SUMPRODUCT(([1]OUT_FinalEnergyCons!$B$4:$B$10000="var_cap")*1, (ISNUMBER(SEARCH("RH*-WHLFOBR",[1]OUT_FinalEnergyCons!$A$4:$A$10000)))*1,[1]OUT_FinalEnergyCons!K$4:K$10000)</f>
        <v>9.2748215190271283E-6</v>
      </c>
      <c r="N1848" s="1" cm="1">
        <f t="array" ref="N1848">SUMPRODUCT(([1]OUT_FinalEnergyCons!$B$4:$B$10000="var_cap")*1, (ISNUMBER(SEARCH("RH*-WHLFOBR",[1]OUT_FinalEnergyCons!$A$4:$A$10000)))*1,[1]OUT_FinalEnergyCons!L$4:L$10000)</f>
        <v>9.9755315331263836E-6</v>
      </c>
      <c r="O1848" s="1" cm="1">
        <f t="array" ref="O1848">SUMPRODUCT(([1]OUT_FinalEnergyCons!$B$4:$B$10000="var_cap")*1, (ISNUMBER(SEARCH("RH*-WHLFOBR",[1]OUT_FinalEnergyCons!$A$4:$A$10000)))*1,[1]OUT_FinalEnergyCons!M$4:M$10000)</f>
        <v>1.2428328237609199E-5</v>
      </c>
      <c r="P1848" s="1" cm="1">
        <f t="array" ref="P1848">SUMPRODUCT(([1]OUT_FinalEnergyCons!$B$4:$B$10000="var_cap")*1, (ISNUMBER(SEARCH("RH*-WHLFOBR",[1]OUT_FinalEnergyCons!$A$4:$A$10000)))*1,[1]OUT_FinalEnergyCons!N$4:N$10000)</f>
        <v>1.3043345637031878E-5</v>
      </c>
      <c r="Q1848" s="1" cm="1">
        <f t="array" ref="Q1848">SUMPRODUCT(([1]OUT_FinalEnergyCons!$B$4:$B$10000="var_cap")*1, (ISNUMBER(SEARCH("RH*-WHLFOBR",[1]OUT_FinalEnergyCons!$A$4:$A$10000)))*1,[1]OUT_FinalEnergyCons!O$4:O$10000)</f>
        <v>1.3120244306331168E-5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0.43610088291980809</v>
      </c>
      <c r="H1849" s="1">
        <f t="shared" ref="H1849" si="2064">SUM(H1850:H1851)</f>
        <v>0.58412320246800853</v>
      </c>
      <c r="I1849" s="1">
        <f t="shared" ref="I1849" si="2065">SUM(I1850:I1851)</f>
        <v>0.64698302588794188</v>
      </c>
      <c r="J1849" s="1">
        <f t="shared" ref="J1849" si="2066">SUM(J1850:J1851)</f>
        <v>0.59046580950044547</v>
      </c>
      <c r="K1849" s="1">
        <f t="shared" ref="K1849" si="2067">SUM(K1850:K1851)</f>
        <v>0.37555218978742078</v>
      </c>
      <c r="L1849" s="1">
        <f t="shared" ref="L1849:O1849" si="2068">SUM(L1850:L1851)</f>
        <v>0.29764591433730708</v>
      </c>
      <c r="M1849" s="1">
        <f t="shared" si="2068"/>
        <v>0.11987324454160758</v>
      </c>
      <c r="N1849" s="1">
        <f t="shared" si="2068"/>
        <v>0.10723849895352998</v>
      </c>
      <c r="O1849" s="1">
        <f t="shared" si="2068"/>
        <v>0.10022199927075684</v>
      </c>
      <c r="P1849" s="1">
        <f>SUM(P1850:P1851)</f>
        <v>0.10332007308617573</v>
      </c>
      <c r="Q1849" s="1">
        <f>SUM(Q1850:Q1851)</f>
        <v>9.2755461828057523E-2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0.43610081667965667</v>
      </c>
      <c r="H1850" s="1" cm="1">
        <f t="array" ref="H1850">SUMPRODUCT(([1]OUT_FinalEnergyCons!$B$4:$B$10000="var_cap")*1, (ISNUMBER(SEARCH("RH*-WHNGABR",[1]OUT_FinalEnergyCons!$A$4:$A$10000)))*1,[1]OUT_FinalEnergyCons!F$4:F$10000)</f>
        <v>0.58407732935118173</v>
      </c>
      <c r="I1850" s="1" cm="1">
        <f t="array" ref="I1850">SUMPRODUCT(([1]OUT_FinalEnergyCons!$B$4:$B$10000="var_cap")*1, (ISNUMBER(SEARCH("RH*-WHNGABR",[1]OUT_FinalEnergyCons!$A$4:$A$10000)))*1,[1]OUT_FinalEnergyCons!G$4:G$10000)</f>
        <v>0.64693012069963773</v>
      </c>
      <c r="J1850" s="1" cm="1">
        <f t="array" ref="J1850">SUMPRODUCT(([1]OUT_FinalEnergyCons!$B$4:$B$10000="var_cap")*1, (ISNUMBER(SEARCH("RH*-WHNGABR",[1]OUT_FinalEnergyCons!$A$4:$A$10000)))*1,[1]OUT_FinalEnergyCons!H$4:H$10000)</f>
        <v>0.44195864520071904</v>
      </c>
      <c r="K1850" s="1" cm="1">
        <f t="array" ref="K1850">SUMPRODUCT(([1]OUT_FinalEnergyCons!$B$4:$B$10000="var_cap")*1, (ISNUMBER(SEARCH("RH*-WHNGABR",[1]OUT_FinalEnergyCons!$A$4:$A$10000)))*1,[1]OUT_FinalEnergyCons!I$4:I$10000)</f>
        <v>0.21428874691024599</v>
      </c>
      <c r="L1850" s="1" cm="1">
        <f t="array" ref="L1850">SUMPRODUCT(([1]OUT_FinalEnergyCons!$B$4:$B$10000="var_cap")*1, (ISNUMBER(SEARCH("RH*-WHNGABR",[1]OUT_FinalEnergyCons!$A$4:$A$10000)))*1,[1]OUT_FinalEnergyCons!J$4:J$10000)</f>
        <v>0.13639766963157435</v>
      </c>
      <c r="M1850" s="1" cm="1">
        <f t="array" ref="M1850">SUMPRODUCT(([1]OUT_FinalEnergyCons!$B$4:$B$10000="var_cap")*1, (ISNUMBER(SEARCH("RH*-WHNGABR",[1]OUT_FinalEnergyCons!$A$4:$A$10000)))*1,[1]OUT_FinalEnergyCons!K$4:K$10000)</f>
        <v>7.8186042128972746E-2</v>
      </c>
      <c r="N1850" s="1" cm="1">
        <f t="array" ref="N1850">SUMPRODUCT(([1]OUT_FinalEnergyCons!$B$4:$B$10000="var_cap")*1, (ISNUMBER(SEARCH("RH*-WHNGABR",[1]OUT_FinalEnergyCons!$A$4:$A$10000)))*1,[1]OUT_FinalEnergyCons!L$4:L$10000)</f>
        <v>6.5555137945863887E-2</v>
      </c>
      <c r="O1850" s="1" cm="1">
        <f t="array" ref="O1850">SUMPRODUCT(([1]OUT_FinalEnergyCons!$B$4:$B$10000="var_cap")*1, (ISNUMBER(SEARCH("RH*-WHNGABR",[1]OUT_FinalEnergyCons!$A$4:$A$10000)))*1,[1]OUT_FinalEnergyCons!M$4:M$10000)</f>
        <v>5.9822267522030008E-2</v>
      </c>
      <c r="P1850" s="1" cm="1">
        <f t="array" ref="P1850">SUMPRODUCT(([1]OUT_FinalEnergyCons!$B$4:$B$10000="var_cap")*1, (ISNUMBER(SEARCH("RH*-WHNGABR",[1]OUT_FinalEnergyCons!$A$4:$A$10000)))*1,[1]OUT_FinalEnergyCons!N$4:N$10000)</f>
        <v>6.1630584911143114E-2</v>
      </c>
      <c r="Q1850" s="1" cm="1">
        <f t="array" ref="Q1850">SUMPRODUCT(([1]OUT_FinalEnergyCons!$B$4:$B$10000="var_cap")*1, (ISNUMBER(SEARCH("RH*-WHNGABR",[1]OUT_FinalEnergyCons!$A$4:$A$10000)))*1,[1]OUT_FinalEnergyCons!O$4:O$10000)</f>
        <v>5.1059990423849948E-2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6.6240151397658141E-8</v>
      </c>
      <c r="H1851" s="1" cm="1">
        <f t="array" ref="H1851">SUMPRODUCT(([1]OUT_FinalEnergyCons!$B$4:$B$10000="var_cap")*1,ISNUMBER(SEARCH("RH*-WHngahp",[1]OUT_FinalEnergyCons!$A$4:$A$10000))*1,[1]OUT_FinalEnergyCons!F$4:F$10000)</f>
        <v>4.5873116826811171E-5</v>
      </c>
      <c r="I1851" s="1" cm="1">
        <f t="array" ref="I1851">SUMPRODUCT(([1]OUT_FinalEnergyCons!$B$4:$B$10000="var_cap")*1,ISNUMBER(SEARCH("RH*-WHngahp",[1]OUT_FinalEnergyCons!$A$4:$A$10000))*1,[1]OUT_FinalEnergyCons!G$4:G$10000)</f>
        <v>5.2905188304144951E-5</v>
      </c>
      <c r="J1851" s="1" cm="1">
        <f t="array" ref="J1851">SUMPRODUCT(([1]OUT_FinalEnergyCons!$B$4:$B$10000="var_cap")*1,ISNUMBER(SEARCH("RH*-WHngahp",[1]OUT_FinalEnergyCons!$A$4:$A$10000))*1,[1]OUT_FinalEnergyCons!H$4:H$10000)</f>
        <v>0.14850716429972644</v>
      </c>
      <c r="K1851" s="1" cm="1">
        <f t="array" ref="K1851">SUMPRODUCT(([1]OUT_FinalEnergyCons!$B$4:$B$10000="var_cap")*1,ISNUMBER(SEARCH("RH*-WHngahp",[1]OUT_FinalEnergyCons!$A$4:$A$10000))*1,[1]OUT_FinalEnergyCons!I$4:I$10000)</f>
        <v>0.16126344287717481</v>
      </c>
      <c r="L1851" s="1" cm="1">
        <f t="array" ref="L1851">SUMPRODUCT(([1]OUT_FinalEnergyCons!$B$4:$B$10000="var_cap")*1,ISNUMBER(SEARCH("RH*-WHngahp",[1]OUT_FinalEnergyCons!$A$4:$A$10000))*1,[1]OUT_FinalEnergyCons!J$4:J$10000)</f>
        <v>0.16124824470573274</v>
      </c>
      <c r="M1851" s="1" cm="1">
        <f t="array" ref="M1851">SUMPRODUCT(([1]OUT_FinalEnergyCons!$B$4:$B$10000="var_cap")*1,ISNUMBER(SEARCH("RH*-WHngahp",[1]OUT_FinalEnergyCons!$A$4:$A$10000))*1,[1]OUT_FinalEnergyCons!K$4:K$10000)</f>
        <v>4.1687202412634836E-2</v>
      </c>
      <c r="N1851" s="1" cm="1">
        <f t="array" ref="N1851">SUMPRODUCT(([1]OUT_FinalEnergyCons!$B$4:$B$10000="var_cap")*1,ISNUMBER(SEARCH("RH*-WHngahp",[1]OUT_FinalEnergyCons!$A$4:$A$10000))*1,[1]OUT_FinalEnergyCons!L$4:L$10000)</f>
        <v>4.1683361007666092E-2</v>
      </c>
      <c r="O1851" s="1" cm="1">
        <f t="array" ref="O1851">SUMPRODUCT(([1]OUT_FinalEnergyCons!$B$4:$B$10000="var_cap")*1,ISNUMBER(SEARCH("RH*-WHngahp",[1]OUT_FinalEnergyCons!$A$4:$A$10000))*1,[1]OUT_FinalEnergyCons!M$4:M$10000)</f>
        <v>4.0399731748726832E-2</v>
      </c>
      <c r="P1851" s="1" cm="1">
        <f t="array" ref="P1851">SUMPRODUCT(([1]OUT_FinalEnergyCons!$B$4:$B$10000="var_cap")*1,ISNUMBER(SEARCH("RH*-WHngahp",[1]OUT_FinalEnergyCons!$A$4:$A$10000))*1,[1]OUT_FinalEnergyCons!N$4:N$10000)</f>
        <v>4.1689488175032617E-2</v>
      </c>
      <c r="Q1851" s="1" cm="1">
        <f t="array" ref="Q1851">SUMPRODUCT(([1]OUT_FinalEnergyCons!$B$4:$B$10000="var_cap")*1,ISNUMBER(SEARCH("RH*-WHngahp",[1]OUT_FinalEnergyCons!$A$4:$A$10000))*1,[1]OUT_FinalEnergyCons!O$4:O$10000)</f>
        <v>4.1695471404207575E-2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4.0434203798670271E-2</v>
      </c>
      <c r="H1854" s="1">
        <f t="shared" ref="H1854" si="2080">H1855</f>
        <v>4.0402453334217645E-2</v>
      </c>
      <c r="I1854" s="1">
        <f t="shared" ref="I1854" si="2081">I1855</f>
        <v>4.0401121458590393E-2</v>
      </c>
      <c r="J1854" s="1">
        <f t="shared" ref="J1854" si="2082">J1855</f>
        <v>1.7026539050330816E-2</v>
      </c>
      <c r="K1854" s="1">
        <f t="shared" ref="K1854:O1854" si="2083">K1855</f>
        <v>1.6147817608629145E-2</v>
      </c>
      <c r="L1854" s="1">
        <f t="shared" si="2083"/>
        <v>1.8805218502484643E-2</v>
      </c>
      <c r="M1854" s="1">
        <f t="shared" si="2083"/>
        <v>1.8495913349482189E-2</v>
      </c>
      <c r="N1854" s="1">
        <f t="shared" si="2083"/>
        <v>1.1361179063216705E-2</v>
      </c>
      <c r="O1854" s="1">
        <f t="shared" si="2083"/>
        <v>8.2767778659862627E-3</v>
      </c>
      <c r="P1854" s="1">
        <f>P1855</f>
        <v>8.2791181171199789E-3</v>
      </c>
      <c r="Q1854" s="1">
        <f>Q1855</f>
        <v>6.826563022361439E-3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4.0434203798670271E-2</v>
      </c>
      <c r="H1855" s="1" cm="1">
        <f t="array" ref="H1855">SUMPRODUCT(([1]OUT_FinalEnergyCons!$B$4:$B$10000="var_cap")*1, (ISNUMBER(SEARCH("RH*-WHWODBR",[1]OUT_FinalEnergyCons!$A$4:$A$10000)))*1,[1]OUT_FinalEnergyCons!F$4:F$10000)</f>
        <v>4.0402453334217645E-2</v>
      </c>
      <c r="I1855" s="1" cm="1">
        <f t="array" ref="I1855">SUMPRODUCT(([1]OUT_FinalEnergyCons!$B$4:$B$10000="var_cap")*1, (ISNUMBER(SEARCH("RH*-WHWODBR",[1]OUT_FinalEnergyCons!$A$4:$A$10000)))*1,[1]OUT_FinalEnergyCons!G$4:G$10000)</f>
        <v>4.0401121458590393E-2</v>
      </c>
      <c r="J1855" s="1" cm="1">
        <f t="array" ref="J1855">SUMPRODUCT(([1]OUT_FinalEnergyCons!$B$4:$B$10000="var_cap")*1, (ISNUMBER(SEARCH("RH*-WHWODBR",[1]OUT_FinalEnergyCons!$A$4:$A$10000)))*1,[1]OUT_FinalEnergyCons!H$4:H$10000)</f>
        <v>1.7026539050330816E-2</v>
      </c>
      <c r="K1855" s="1" cm="1">
        <f t="array" ref="K1855">SUMPRODUCT(([1]OUT_FinalEnergyCons!$B$4:$B$10000="var_cap")*1, (ISNUMBER(SEARCH("RH*-WHWODBR",[1]OUT_FinalEnergyCons!$A$4:$A$10000)))*1,[1]OUT_FinalEnergyCons!I$4:I$10000)</f>
        <v>1.6147817608629145E-2</v>
      </c>
      <c r="L1855" s="1" cm="1">
        <f t="array" ref="L1855">SUMPRODUCT(([1]OUT_FinalEnergyCons!$B$4:$B$10000="var_cap")*1, (ISNUMBER(SEARCH("RH*-WHWODBR",[1]OUT_FinalEnergyCons!$A$4:$A$10000)))*1,[1]OUT_FinalEnergyCons!J$4:J$10000)</f>
        <v>1.8805218502484643E-2</v>
      </c>
      <c r="M1855" s="1" cm="1">
        <f t="array" ref="M1855">SUMPRODUCT(([1]OUT_FinalEnergyCons!$B$4:$B$10000="var_cap")*1, (ISNUMBER(SEARCH("RH*-WHWODBR",[1]OUT_FinalEnergyCons!$A$4:$A$10000)))*1,[1]OUT_FinalEnergyCons!K$4:K$10000)</f>
        <v>1.8495913349482189E-2</v>
      </c>
      <c r="N1855" s="1" cm="1">
        <f t="array" ref="N1855">SUMPRODUCT(([1]OUT_FinalEnergyCons!$B$4:$B$10000="var_cap")*1, (ISNUMBER(SEARCH("RH*-WHWODBR",[1]OUT_FinalEnergyCons!$A$4:$A$10000)))*1,[1]OUT_FinalEnergyCons!L$4:L$10000)</f>
        <v>1.1361179063216705E-2</v>
      </c>
      <c r="O1855" s="1" cm="1">
        <f t="array" ref="O1855">SUMPRODUCT(([1]OUT_FinalEnergyCons!$B$4:$B$10000="var_cap")*1, (ISNUMBER(SEARCH("RH*-WHWODBR",[1]OUT_FinalEnergyCons!$A$4:$A$10000)))*1,[1]OUT_FinalEnergyCons!M$4:M$10000)</f>
        <v>8.2767778659862627E-3</v>
      </c>
      <c r="P1855" s="1" cm="1">
        <f t="array" ref="P1855">SUMPRODUCT(([1]OUT_FinalEnergyCons!$B$4:$B$10000="var_cap")*1, (ISNUMBER(SEARCH("RH*-WHWODBR",[1]OUT_FinalEnergyCons!$A$4:$A$10000)))*1,[1]OUT_FinalEnergyCons!N$4:N$10000)</f>
        <v>8.2791181171199789E-3</v>
      </c>
      <c r="Q1855" s="1" cm="1">
        <f t="array" ref="Q1855">SUMPRODUCT(([1]OUT_FinalEnergyCons!$B$4:$B$10000="var_cap")*1, (ISNUMBER(SEARCH("RH*-WHWODBR",[1]OUT_FinalEnergyCons!$A$4:$A$10000)))*1,[1]OUT_FinalEnergyCons!O$4:O$10000)</f>
        <v>6.826563022361439E-3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1.3191115117436548E-2</v>
      </c>
      <c r="H1856" s="1">
        <f t="shared" ref="H1856" si="2087">H1857</f>
        <v>1.3189869977659967E-2</v>
      </c>
      <c r="I1856" s="1">
        <f t="shared" ref="I1856" si="2088">I1857</f>
        <v>1.3189434464634095E-2</v>
      </c>
      <c r="J1856" s="1">
        <f t="shared" ref="J1856" si="2089">J1857</f>
        <v>9.502782827574649E-3</v>
      </c>
      <c r="K1856" s="1">
        <f t="shared" ref="K1856:O1856" si="2090">K1857</f>
        <v>9.7678474735896706E-3</v>
      </c>
      <c r="L1856" s="1">
        <f t="shared" si="2090"/>
        <v>9.9850259038323733E-3</v>
      </c>
      <c r="M1856" s="1">
        <f t="shared" si="2090"/>
        <v>1.0190320871121554E-2</v>
      </c>
      <c r="N1856" s="1">
        <f t="shared" si="2090"/>
        <v>1.0333851165706578E-2</v>
      </c>
      <c r="O1856" s="1">
        <f t="shared" si="2090"/>
        <v>1.0185810295344117E-2</v>
      </c>
      <c r="P1856" s="1">
        <f>P1857</f>
        <v>1.0503855237626659E-2</v>
      </c>
      <c r="Q1856" s="1">
        <f>Q1857</f>
        <v>1.0792096932947913E-2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1.3191115117436548E-2</v>
      </c>
      <c r="H1857" s="1" cm="1">
        <f t="array" ref="H1857">SUMPRODUCT(([1]OUT_FinalEnergyCons!$B$4:$B$10000="var_cap")*1, (ISNUMBER(SEARCH("RH*-WHPLTBR",[1]OUT_FinalEnergyCons!$A$4:$A$10000)))*1,[1]OUT_FinalEnergyCons!F$4:F$10000)</f>
        <v>1.3189869977659967E-2</v>
      </c>
      <c r="I1857" s="1" cm="1">
        <f t="array" ref="I1857">SUMPRODUCT(([1]OUT_FinalEnergyCons!$B$4:$B$10000="var_cap")*1, (ISNUMBER(SEARCH("RH*-WHPLTBR",[1]OUT_FinalEnergyCons!$A$4:$A$10000)))*1,[1]OUT_FinalEnergyCons!G$4:G$10000)</f>
        <v>1.3189434464634095E-2</v>
      </c>
      <c r="J1857" s="1" cm="1">
        <f t="array" ref="J1857">SUMPRODUCT(([1]OUT_FinalEnergyCons!$B$4:$B$10000="var_cap")*1, (ISNUMBER(SEARCH("RH*-WHPLTBR",[1]OUT_FinalEnergyCons!$A$4:$A$10000)))*1,[1]OUT_FinalEnergyCons!H$4:H$10000)</f>
        <v>9.502782827574649E-3</v>
      </c>
      <c r="K1857" s="1" cm="1">
        <f t="array" ref="K1857">SUMPRODUCT(([1]OUT_FinalEnergyCons!$B$4:$B$10000="var_cap")*1, (ISNUMBER(SEARCH("RH*-WHPLTBR",[1]OUT_FinalEnergyCons!$A$4:$A$10000)))*1,[1]OUT_FinalEnergyCons!I$4:I$10000)</f>
        <v>9.7678474735896706E-3</v>
      </c>
      <c r="L1857" s="1" cm="1">
        <f t="array" ref="L1857">SUMPRODUCT(([1]OUT_FinalEnergyCons!$B$4:$B$10000="var_cap")*1, (ISNUMBER(SEARCH("RH*-WHPLTBR",[1]OUT_FinalEnergyCons!$A$4:$A$10000)))*1,[1]OUT_FinalEnergyCons!J$4:J$10000)</f>
        <v>9.9850259038323733E-3</v>
      </c>
      <c r="M1857" s="1" cm="1">
        <f t="array" ref="M1857">SUMPRODUCT(([1]OUT_FinalEnergyCons!$B$4:$B$10000="var_cap")*1, (ISNUMBER(SEARCH("RH*-WHPLTBR",[1]OUT_FinalEnergyCons!$A$4:$A$10000)))*1,[1]OUT_FinalEnergyCons!K$4:K$10000)</f>
        <v>1.0190320871121554E-2</v>
      </c>
      <c r="N1857" s="1" cm="1">
        <f t="array" ref="N1857">SUMPRODUCT(([1]OUT_FinalEnergyCons!$B$4:$B$10000="var_cap")*1, (ISNUMBER(SEARCH("RH*-WHPLTBR",[1]OUT_FinalEnergyCons!$A$4:$A$10000)))*1,[1]OUT_FinalEnergyCons!L$4:L$10000)</f>
        <v>1.0333851165706578E-2</v>
      </c>
      <c r="O1857" s="1" cm="1">
        <f t="array" ref="O1857">SUMPRODUCT(([1]OUT_FinalEnergyCons!$B$4:$B$10000="var_cap")*1, (ISNUMBER(SEARCH("RH*-WHPLTBR",[1]OUT_FinalEnergyCons!$A$4:$A$10000)))*1,[1]OUT_FinalEnergyCons!M$4:M$10000)</f>
        <v>1.0185810295344117E-2</v>
      </c>
      <c r="P1857" s="1" cm="1">
        <f t="array" ref="P1857">SUMPRODUCT(([1]OUT_FinalEnergyCons!$B$4:$B$10000="var_cap")*1, (ISNUMBER(SEARCH("RH*-WHPLTBR",[1]OUT_FinalEnergyCons!$A$4:$A$10000)))*1,[1]OUT_FinalEnergyCons!N$4:N$10000)</f>
        <v>1.0503855237626659E-2</v>
      </c>
      <c r="Q1857" s="1" cm="1">
        <f t="array" ref="Q1857">SUMPRODUCT(([1]OUT_FinalEnergyCons!$B$4:$B$10000="var_cap")*1, (ISNUMBER(SEARCH("RH*-WHPLTBR",[1]OUT_FinalEnergyCons!$A$4:$A$10000)))*1,[1]OUT_FinalEnergyCons!O$4:O$10000)</f>
        <v>1.0792096932947913E-2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0.33255452041742728</v>
      </c>
      <c r="H1858" s="1">
        <f t="shared" ref="H1858" si="2094">H1859</f>
        <v>0.33255466101554287</v>
      </c>
      <c r="I1858" s="1">
        <f t="shared" ref="I1858" si="2095">I1859</f>
        <v>0.33255524345765547</v>
      </c>
      <c r="J1858" s="1">
        <f t="shared" ref="J1858" si="2096">J1859</f>
        <v>0.1594599168882404</v>
      </c>
      <c r="K1858" s="1">
        <f t="shared" ref="K1858:O1858" si="2097">K1859</f>
        <v>0.500067310325498</v>
      </c>
      <c r="L1858" s="1">
        <f t="shared" si="2097"/>
        <v>0.67712285935780503</v>
      </c>
      <c r="M1858" s="1">
        <f t="shared" si="2097"/>
        <v>0.73190270514664302</v>
      </c>
      <c r="N1858" s="1">
        <f t="shared" si="2097"/>
        <v>0.47953440842510903</v>
      </c>
      <c r="O1858" s="1">
        <f t="shared" si="2097"/>
        <v>0.25714171844197498</v>
      </c>
      <c r="P1858" s="1">
        <f>P1859</f>
        <v>0.474985441955527</v>
      </c>
      <c r="Q1858" s="1">
        <f>Q1859</f>
        <v>0.38803860927864198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0.33255452041742728</v>
      </c>
      <c r="H1859" s="1" cm="1">
        <f t="array" ref="H1859">SUMPRODUCT(([1]OUT_FinalEnergyCons!$B$4:$B$10000="var_cap")*1, (ISNUMBER(SEARCH("RH*-WHSOLBR",[1]OUT_FinalEnergyCons!$A$4:$A$10000)))*1,[1]OUT_FinalEnergyCons!F$4:F$10000)</f>
        <v>0.33255466101554287</v>
      </c>
      <c r="I1859" s="1" cm="1">
        <f t="array" ref="I1859">SUMPRODUCT(([1]OUT_FinalEnergyCons!$B$4:$B$10000="var_cap")*1, (ISNUMBER(SEARCH("RH*-WHSOLBR",[1]OUT_FinalEnergyCons!$A$4:$A$10000)))*1,[1]OUT_FinalEnergyCons!G$4:G$10000)</f>
        <v>0.33255524345765547</v>
      </c>
      <c r="J1859" s="1" cm="1">
        <f t="array" ref="J1859">SUMPRODUCT(([1]OUT_FinalEnergyCons!$B$4:$B$10000="var_cap")*1, (ISNUMBER(SEARCH("RH*-WHSOLBR",[1]OUT_FinalEnergyCons!$A$4:$A$10000)))*1,[1]OUT_FinalEnergyCons!H$4:H$10000)</f>
        <v>0.1594599168882404</v>
      </c>
      <c r="K1859" s="1" cm="1">
        <f t="array" ref="K1859">SUMPRODUCT(([1]OUT_FinalEnergyCons!$B$4:$B$10000="var_cap")*1, (ISNUMBER(SEARCH("RH*-WHSOLBR",[1]OUT_FinalEnergyCons!$A$4:$A$10000)))*1,[1]OUT_FinalEnergyCons!I$4:I$10000)</f>
        <v>0.500067310325498</v>
      </c>
      <c r="L1859" s="1" cm="1">
        <f t="array" ref="L1859">SUMPRODUCT(([1]OUT_FinalEnergyCons!$B$4:$B$10000="var_cap")*1, (ISNUMBER(SEARCH("RH*-WHSOLBR",[1]OUT_FinalEnergyCons!$A$4:$A$10000)))*1,[1]OUT_FinalEnergyCons!J$4:J$10000)</f>
        <v>0.67712285935780503</v>
      </c>
      <c r="M1859" s="1" cm="1">
        <f t="array" ref="M1859">SUMPRODUCT(([1]OUT_FinalEnergyCons!$B$4:$B$10000="var_cap")*1, (ISNUMBER(SEARCH("RH*-WHSOLBR",[1]OUT_FinalEnergyCons!$A$4:$A$10000)))*1,[1]OUT_FinalEnergyCons!K$4:K$10000)</f>
        <v>0.73190270514664302</v>
      </c>
      <c r="N1859" s="1" cm="1">
        <f t="array" ref="N1859">SUMPRODUCT(([1]OUT_FinalEnergyCons!$B$4:$B$10000="var_cap")*1, (ISNUMBER(SEARCH("RH*-WHSOLBR",[1]OUT_FinalEnergyCons!$A$4:$A$10000)))*1,[1]OUT_FinalEnergyCons!L$4:L$10000)</f>
        <v>0.47953440842510903</v>
      </c>
      <c r="O1859" s="1" cm="1">
        <f t="array" ref="O1859">SUMPRODUCT(([1]OUT_FinalEnergyCons!$B$4:$B$10000="var_cap")*1, (ISNUMBER(SEARCH("RH*-WHSOLBR",[1]OUT_FinalEnergyCons!$A$4:$A$10000)))*1,[1]OUT_FinalEnergyCons!M$4:M$10000)</f>
        <v>0.25714171844197498</v>
      </c>
      <c r="P1859" s="1" cm="1">
        <f t="array" ref="P1859">SUMPRODUCT(([1]OUT_FinalEnergyCons!$B$4:$B$10000="var_cap")*1, (ISNUMBER(SEARCH("RH*-WHSOLBR",[1]OUT_FinalEnergyCons!$A$4:$A$10000)))*1,[1]OUT_FinalEnergyCons!N$4:N$10000)</f>
        <v>0.474985441955527</v>
      </c>
      <c r="Q1859" s="1" cm="1">
        <f t="array" ref="Q1859">SUMPRODUCT(([1]OUT_FinalEnergyCons!$B$4:$B$10000="var_cap")*1, (ISNUMBER(SEARCH("RH*-WHSOLBR",[1]OUT_FinalEnergyCons!$A$4:$A$10000)))*1,[1]OUT_FinalEnergyCons!O$4:O$10000)</f>
        <v>0.38803860927864198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3.6008047460643358</v>
      </c>
      <c r="G1862" s="17">
        <f t="shared" ref="G1862:K1862" si="2106">SUM(G1863,G1866,G1869,G1873,G1875,G1877,G1879,G1881,G1883)</f>
        <v>3.6398321813264021</v>
      </c>
      <c r="H1862" s="17">
        <f t="shared" si="2106"/>
        <v>3.6430272150758634</v>
      </c>
      <c r="I1862" s="17">
        <f t="shared" si="2106"/>
        <v>4.7681411059864125</v>
      </c>
      <c r="J1862" s="17">
        <f t="shared" si="2106"/>
        <v>4.64769355767418</v>
      </c>
      <c r="K1862" s="17">
        <f t="shared" si="2106"/>
        <v>4.5117151961787751</v>
      </c>
      <c r="L1862" s="17">
        <f t="shared" ref="L1862:O1862" si="2107">SUM(L1863,L1866,L1869,L1873,L1875,L1877,L1879,L1881,L1883)</f>
        <v>4.0237798883846407</v>
      </c>
      <c r="M1862" s="17">
        <f t="shared" si="2107"/>
        <v>3.8429926697602341</v>
      </c>
      <c r="N1862" s="17">
        <f t="shared" si="2107"/>
        <v>3.9713610813437845</v>
      </c>
      <c r="O1862" s="17">
        <f t="shared" si="2107"/>
        <v>4.2083000740177479</v>
      </c>
      <c r="P1862" s="17">
        <f>SUM(P1863,P1866,P1869,P1873,P1875,P1877,P1879,P1881,P1883)</f>
        <v>4.1913470555607928</v>
      </c>
      <c r="Q1862" s="17">
        <f>SUM(Q1863,Q1866,Q1869,Q1873,Q1875,Q1877,Q1879,Q1881,Q1883)</f>
        <v>4.1269649354956099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0.78731281733856107</v>
      </c>
      <c r="H1863" s="18">
        <f t="shared" si="2108"/>
        <v>0.97180538977191466</v>
      </c>
      <c r="I1863" s="18">
        <f t="shared" si="2108"/>
        <v>2.1191343471597075</v>
      </c>
      <c r="J1863" s="18">
        <f t="shared" si="2108"/>
        <v>2.2514155863712033</v>
      </c>
      <c r="K1863" s="18">
        <f t="shared" si="2108"/>
        <v>2.3644459026971862</v>
      </c>
      <c r="L1863" s="18">
        <f t="shared" ref="L1863:O1863" si="2109">SUM(L1864:L1865)</f>
        <v>2.2172883853405887</v>
      </c>
      <c r="M1863" s="18">
        <f t="shared" si="2109"/>
        <v>2.3906188104252744</v>
      </c>
      <c r="N1863" s="18">
        <f t="shared" si="2109"/>
        <v>2.4654039071230169</v>
      </c>
      <c r="O1863" s="18">
        <f t="shared" si="2109"/>
        <v>2.4707879913822808</v>
      </c>
      <c r="P1863" s="18">
        <f>SUM(P1864:P1865)</f>
        <v>2.5787352582906724</v>
      </c>
      <c r="Q1863" s="18">
        <f>SUM(Q1864:Q1865)</f>
        <v>2.5581595131952701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0.71110086662591687</v>
      </c>
      <c r="H1864" s="1" cm="1">
        <f t="array" ref="H1864">SUMPRODUCT(([1]OUT_FinalEnergyCons!$B$4:$B$10000="Var_cap")*1,  (ISNUMBER(SEARCH("ITOT-SWHELCBR",[1]OUT_FinalEnergyCons!$A$4:$A$10000)))*1,[1]OUT_FinalEnergyCons!F$4:F$10000)</f>
        <v>0.7761618287093871</v>
      </c>
      <c r="I1864" s="1" cm="1">
        <f t="array" ref="I1864">SUMPRODUCT(([1]OUT_FinalEnergyCons!$B$4:$B$10000="Var_cap")*1,  (ISNUMBER(SEARCH("ITOT-SWHELCBR",[1]OUT_FinalEnergyCons!$A$4:$A$10000)))*1,[1]OUT_FinalEnergyCons!G$4:G$10000)</f>
        <v>1.7910067227995969</v>
      </c>
      <c r="J1864" s="1" cm="1">
        <f t="array" ref="J1864">SUMPRODUCT(([1]OUT_FinalEnergyCons!$B$4:$B$10000="Var_cap")*1,  (ISNUMBER(SEARCH("ITOT-SWHELCBR",[1]OUT_FinalEnergyCons!$A$4:$A$10000)))*1,[1]OUT_FinalEnergyCons!H$4:H$10000)</f>
        <v>1.7777780151989053</v>
      </c>
      <c r="K1864" s="1" cm="1">
        <f t="array" ref="K1864">SUMPRODUCT(([1]OUT_FinalEnergyCons!$B$4:$B$10000="Var_cap")*1,  (ISNUMBER(SEARCH("ITOT-SWHELCBR",[1]OUT_FinalEnergyCons!$A$4:$A$10000)))*1,[1]OUT_FinalEnergyCons!I$4:I$10000)</f>
        <v>1.7703382549518549</v>
      </c>
      <c r="L1864" s="1" cm="1">
        <f t="array" ref="L1864">SUMPRODUCT(([1]OUT_FinalEnergyCons!$B$4:$B$10000="Var_cap")*1,  (ISNUMBER(SEARCH("ITOT-SWHELCBR",[1]OUT_FinalEnergyCons!$A$4:$A$10000)))*1,[1]OUT_FinalEnergyCons!J$4:J$10000)</f>
        <v>1.498207894617458</v>
      </c>
      <c r="M1864" s="1" cm="1">
        <f t="array" ref="M1864">SUMPRODUCT(([1]OUT_FinalEnergyCons!$B$4:$B$10000="Var_cap")*1,  (ISNUMBER(SEARCH("ITOT-SWHELCBR",[1]OUT_FinalEnergyCons!$A$4:$A$10000)))*1,[1]OUT_FinalEnergyCons!K$4:K$10000)</f>
        <v>1.6594152193249418</v>
      </c>
      <c r="N1864" s="1" cm="1">
        <f t="array" ref="N1864">SUMPRODUCT(([1]OUT_FinalEnergyCons!$B$4:$B$10000="Var_cap")*1,  (ISNUMBER(SEARCH("ITOT-SWHELCBR",[1]OUT_FinalEnergyCons!$A$4:$A$10000)))*1,[1]OUT_FinalEnergyCons!L$4:L$10000)</f>
        <v>1.7350791481138086</v>
      </c>
      <c r="O1864" s="1" cm="1">
        <f t="array" ref="O1864">SUMPRODUCT(([1]OUT_FinalEnergyCons!$B$4:$B$10000="Var_cap")*1,  (ISNUMBER(SEARCH("ITOT-SWHELCBR",[1]OUT_FinalEnergyCons!$A$4:$A$10000)))*1,[1]OUT_FinalEnergyCons!M$4:M$10000)</f>
        <v>1.7466581261043497</v>
      </c>
      <c r="P1864" s="1" cm="1">
        <f t="array" ref="P1864">SUMPRODUCT(([1]OUT_FinalEnergyCons!$B$4:$B$10000="Var_cap")*1,  (ISNUMBER(SEARCH("ITOT-SWHELCBR",[1]OUT_FinalEnergyCons!$A$4:$A$10000)))*1,[1]OUT_FinalEnergyCons!N$4:N$10000)</f>
        <v>1.8581565018721709</v>
      </c>
      <c r="Q1864" s="1" cm="1">
        <f t="array" ref="Q1864">SUMPRODUCT(([1]OUT_FinalEnergyCons!$B$4:$B$10000="Var_cap")*1,  (ISNUMBER(SEARCH("ITOT-SWHELCBR",[1]OUT_FinalEnergyCons!$A$4:$A$10000)))*1,[1]OUT_FinalEnergyCons!O$4:O$10000)</f>
        <v>1.8393042485205422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7.6211950712644222E-2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0.19564356106252753</v>
      </c>
      <c r="I1865" s="1" cm="1">
        <f t="array" ref="I1865">SUMPRODUCT(([1]OUT_FinalEnergyCons!$B$4:$B$10000="Var_cap")*1,  (ISNUMBER(SEARCH("ITOT-SWHELCHP",[1]OUT_FinalEnergyCons!$A$4:$A$10000)))*1,[1]OUT_FinalEnergyCons!G$4:G$10000)</f>
        <v>0.32812762436011073</v>
      </c>
      <c r="J1865" s="1" cm="1">
        <f t="array" ref="J1865">SUMPRODUCT(([1]OUT_FinalEnergyCons!$B$4:$B$10000="Var_cap")*1,  (ISNUMBER(SEARCH("ITOT-SWHELCHP",[1]OUT_FinalEnergyCons!$A$4:$A$10000)))*1,[1]OUT_FinalEnergyCons!H$4:H$10000)</f>
        <v>0.47363757117229804</v>
      </c>
      <c r="K1865" s="1" cm="1">
        <f t="array" ref="K1865">SUMPRODUCT(([1]OUT_FinalEnergyCons!$B$4:$B$10000="Var_cap")*1,  (ISNUMBER(SEARCH("ITOT-SWHELCHP",[1]OUT_FinalEnergyCons!$A$4:$A$10000)))*1,[1]OUT_FinalEnergyCons!I$4:I$10000)</f>
        <v>0.59410764774533131</v>
      </c>
      <c r="L1865" s="1" cm="1">
        <f t="array" ref="L1865">SUMPRODUCT(([1]OUT_FinalEnergyCons!$B$4:$B$10000="Var_cap")*1,  (ISNUMBER(SEARCH("ITOT-SWHELCHP",[1]OUT_FinalEnergyCons!$A$4:$A$10000)))*1,[1]OUT_FinalEnergyCons!J$4:J$10000)</f>
        <v>0.71908049072313096</v>
      </c>
      <c r="M1865" s="1" cm="1">
        <f t="array" ref="M1865">SUMPRODUCT(([1]OUT_FinalEnergyCons!$B$4:$B$10000="Var_cap")*1,  (ISNUMBER(SEARCH("ITOT-SWHELCHP",[1]OUT_FinalEnergyCons!$A$4:$A$10000)))*1,[1]OUT_FinalEnergyCons!K$4:K$10000)</f>
        <v>0.73120359110033228</v>
      </c>
      <c r="N1865" s="1" cm="1">
        <f t="array" ref="N1865">SUMPRODUCT(([1]OUT_FinalEnergyCons!$B$4:$B$10000="Var_cap")*1,  (ISNUMBER(SEARCH("ITOT-SWHELCHP",[1]OUT_FinalEnergyCons!$A$4:$A$10000)))*1,[1]OUT_FinalEnergyCons!L$4:L$10000)</f>
        <v>0.73032475900920857</v>
      </c>
      <c r="O1865" s="1" cm="1">
        <f t="array" ref="O1865">SUMPRODUCT(([1]OUT_FinalEnergyCons!$B$4:$B$10000="Var_cap")*1,  (ISNUMBER(SEARCH("ITOT-SWHELCHP",[1]OUT_FinalEnergyCons!$A$4:$A$10000)))*1,[1]OUT_FinalEnergyCons!M$4:M$10000)</f>
        <v>0.72412986527793133</v>
      </c>
      <c r="P1865" s="1" cm="1">
        <f t="array" ref="P1865">SUMPRODUCT(([1]OUT_FinalEnergyCons!$B$4:$B$10000="Var_cap")*1,  (ISNUMBER(SEARCH("ITOT-SWHELCHP",[1]OUT_FinalEnergyCons!$A$4:$A$10000)))*1,[1]OUT_FinalEnergyCons!N$4:N$10000)</f>
        <v>0.72057875641850144</v>
      </c>
      <c r="Q1865" s="1" cm="1">
        <f t="array" ref="Q1865">SUMPRODUCT(([1]OUT_FinalEnergyCons!$B$4:$B$10000="Var_cap")*1,  (ISNUMBER(SEARCH("ITOT-SWHELCHP",[1]OUT_FinalEnergyCons!$A$4:$A$10000)))*1,[1]OUT_FinalEnergyCons!O$4:O$10000)</f>
        <v>0.71885526467472793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0.47772544011496643</v>
      </c>
      <c r="G1866" s="18">
        <f t="shared" ref="G1866:K1866" si="2111">SUM(G1867:G1868)</f>
        <v>0.4923859673810434</v>
      </c>
      <c r="H1866" s="18">
        <f t="shared" si="2111"/>
        <v>0.39102470667449163</v>
      </c>
      <c r="I1866" s="18">
        <f t="shared" si="2111"/>
        <v>0.39094626148118322</v>
      </c>
      <c r="J1866" s="18">
        <f t="shared" si="2111"/>
        <v>0.23600727590720932</v>
      </c>
      <c r="K1866" s="18">
        <f t="shared" si="2111"/>
        <v>0.18411244299280211</v>
      </c>
      <c r="L1866" s="18">
        <f t="shared" ref="L1866:O1866" si="2112">SUM(L1867:L1868)</f>
        <v>0.10805023462159251</v>
      </c>
      <c r="M1866" s="18">
        <f t="shared" si="2112"/>
        <v>1.6543659520592897E-2</v>
      </c>
      <c r="N1866" s="18">
        <f t="shared" si="2112"/>
        <v>1.985226656671344E-2</v>
      </c>
      <c r="O1866" s="18">
        <f t="shared" si="2112"/>
        <v>1.9897224526184715E-2</v>
      </c>
      <c r="P1866" s="18">
        <f>SUM(P1867:P1868)</f>
        <v>1.868324948052761E-2</v>
      </c>
      <c r="Q1866" s="18">
        <f>SUM(Q1867:Q1868)</f>
        <v>1.9327214993424005E-2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0.39098370067582938</v>
      </c>
      <c r="H1867" s="1" cm="1">
        <f t="array" ref="H1867">SUMPRODUCT(([1]OUT_FinalEnergyCons!$B$4:$B$10000="Var_cap")*1,  (ISNUMBER(SEARCH("ITOT-SWHLFOBR",[1]OUT_FinalEnergyCons!$A$4:$A$10000)))*1,[1]OUT_FinalEnergyCons!F$4:F$10000)</f>
        <v>0.39098003410019361</v>
      </c>
      <c r="I1867" s="1" cm="1">
        <f t="array" ref="I1867">SUMPRODUCT(([1]OUT_FinalEnergyCons!$B$4:$B$10000="Var_cap")*1,  (ISNUMBER(SEARCH("ITOT-SWHLFOBR",[1]OUT_FinalEnergyCons!$A$4:$A$10000)))*1,[1]OUT_FinalEnergyCons!G$4:G$10000)</f>
        <v>0.39093242102562265</v>
      </c>
      <c r="J1867" s="1" cm="1">
        <f t="array" ref="J1867">SUMPRODUCT(([1]OUT_FinalEnergyCons!$B$4:$B$10000="Var_cap")*1,  (ISNUMBER(SEARCH("ITOT-SWHLFOBR",[1]OUT_FinalEnergyCons!$A$4:$A$10000)))*1,[1]OUT_FinalEnergyCons!H$4:H$10000)</f>
        <v>0.23599791205053769</v>
      </c>
      <c r="K1867" s="1" cm="1">
        <f t="array" ref="K1867">SUMPRODUCT(([1]OUT_FinalEnergyCons!$B$4:$B$10000="Var_cap")*1,  (ISNUMBER(SEARCH("ITOT-SWHLFOBR",[1]OUT_FinalEnergyCons!$A$4:$A$10000)))*1,[1]OUT_FinalEnergyCons!I$4:I$10000)</f>
        <v>0.18408857993215058</v>
      </c>
      <c r="L1867" s="1" cm="1">
        <f t="array" ref="L1867">SUMPRODUCT(([1]OUT_FinalEnergyCons!$B$4:$B$10000="Var_cap")*1,  (ISNUMBER(SEARCH("ITOT-SWHLFOBR",[1]OUT_FinalEnergyCons!$A$4:$A$10000)))*1,[1]OUT_FinalEnergyCons!J$4:J$10000)</f>
        <v>0.1080387920994143</v>
      </c>
      <c r="M1867" s="1" cm="1">
        <f t="array" ref="M1867">SUMPRODUCT(([1]OUT_FinalEnergyCons!$B$4:$B$10000="Var_cap")*1,  (ISNUMBER(SEARCH("ITOT-SWHLFOBR",[1]OUT_FinalEnergyCons!$A$4:$A$10000)))*1,[1]OUT_FinalEnergyCons!K$4:K$10000)</f>
        <v>1.6543659520592897E-2</v>
      </c>
      <c r="N1867" s="1" cm="1">
        <f t="array" ref="N1867">SUMPRODUCT(([1]OUT_FinalEnergyCons!$B$4:$B$10000="Var_cap")*1,  (ISNUMBER(SEARCH("ITOT-SWHLFOBR",[1]OUT_FinalEnergyCons!$A$4:$A$10000)))*1,[1]OUT_FinalEnergyCons!L$4:L$10000)</f>
        <v>1.985226656671344E-2</v>
      </c>
      <c r="O1867" s="1" cm="1">
        <f t="array" ref="O1867">SUMPRODUCT(([1]OUT_FinalEnergyCons!$B$4:$B$10000="Var_cap")*1,  (ISNUMBER(SEARCH("ITOT-SWHLFOBR",[1]OUT_FinalEnergyCons!$A$4:$A$10000)))*1,[1]OUT_FinalEnergyCons!M$4:M$10000)</f>
        <v>1.9897224526184715E-2</v>
      </c>
      <c r="P1867" s="1" cm="1">
        <f t="array" ref="P1867">SUMPRODUCT(([1]OUT_FinalEnergyCons!$B$4:$B$10000="Var_cap")*1,  (ISNUMBER(SEARCH("ITOT-SWHLFOBR",[1]OUT_FinalEnergyCons!$A$4:$A$10000)))*1,[1]OUT_FinalEnergyCons!N$4:N$10000)</f>
        <v>1.868324948052761E-2</v>
      </c>
      <c r="Q1867" s="1" cm="1">
        <f t="array" ref="Q1867">SUMPRODUCT(([1]OUT_FinalEnergyCons!$B$4:$B$10000="Var_cap")*1,  (ISNUMBER(SEARCH("ITOT-SWHLFOBR",[1]OUT_FinalEnergyCons!$A$4:$A$10000)))*1,[1]OUT_FinalEnergyCons!O$4:O$10000)</f>
        <v>1.9327214993424005E-2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0.10139000048413441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0.10140226670521403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4.4672574298021406E-5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1.3840455560590326E-5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9.3638566716486293E-6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2.3863060651528621E-5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1.1442522178209201E-5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1.55690142693732</v>
      </c>
      <c r="H1869" s="18">
        <f t="shared" si="2115"/>
        <v>1.6110681094971546</v>
      </c>
      <c r="I1869" s="18">
        <f t="shared" si="2115"/>
        <v>1.5389425380227331</v>
      </c>
      <c r="J1869" s="18">
        <f t="shared" si="2115"/>
        <v>0.58970319854044051</v>
      </c>
      <c r="K1869" s="18">
        <f t="shared" si="2115"/>
        <v>0.47791830967217058</v>
      </c>
      <c r="L1869" s="18">
        <f t="shared" ref="L1869:O1869" si="2116">SUM(L1870:L1871)</f>
        <v>0.25632948728795013</v>
      </c>
      <c r="M1869" s="18">
        <f t="shared" si="2116"/>
        <v>0.18612906473328855</v>
      </c>
      <c r="N1869" s="18">
        <f t="shared" si="2116"/>
        <v>5.1172918177318706E-2</v>
      </c>
      <c r="O1869" s="18">
        <f t="shared" si="2116"/>
        <v>5.9024779506928311E-2</v>
      </c>
      <c r="P1869" s="18">
        <f>SUM(P1870:P1871)</f>
        <v>5.370228126218967E-2</v>
      </c>
      <c r="Q1869" s="18">
        <f>SUM(Q1870:Q1871)</f>
        <v>5.7632041919017572E-2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1.5565915370238008</v>
      </c>
      <c r="H1870" s="1" cm="1">
        <f t="array" ref="H1870">SUMPRODUCT(([1]OUT_FinalEnergyCons!$B$4:$B$10000="Var_cap")*1,  (ISNUMBER(SEARCH("ITOT-SWHNGA*BR",[1]OUT_FinalEnergyCons!$A$4:$A$10000)))*1,[1]OUT_FinalEnergyCons!F$4:F$10000)</f>
        <v>1.6107530695628056</v>
      </c>
      <c r="I1870" s="1" cm="1">
        <f t="array" ref="I1870">SUMPRODUCT(([1]OUT_FinalEnergyCons!$B$4:$B$10000="Var_cap")*1,  (ISNUMBER(SEARCH("ITOT-SWHNGA*BR",[1]OUT_FinalEnergyCons!$A$4:$A$10000)))*1,[1]OUT_FinalEnergyCons!G$4:G$10000)</f>
        <v>1.5386275158463425</v>
      </c>
      <c r="J1870" s="1" cm="1">
        <f t="array" ref="J1870">SUMPRODUCT(([1]OUT_FinalEnergyCons!$B$4:$B$10000="Var_cap")*1,  (ISNUMBER(SEARCH("ITOT-SWHNGA*BR",[1]OUT_FinalEnergyCons!$A$4:$A$10000)))*1,[1]OUT_FinalEnergyCons!H$4:H$10000)</f>
        <v>0.58957324274592082</v>
      </c>
      <c r="K1870" s="1" cm="1">
        <f t="array" ref="K1870">SUMPRODUCT(([1]OUT_FinalEnergyCons!$B$4:$B$10000="Var_cap")*1,  (ISNUMBER(SEARCH("ITOT-SWHNGA*BR",[1]OUT_FinalEnergyCons!$A$4:$A$10000)))*1,[1]OUT_FinalEnergyCons!I$4:I$10000)</f>
        <v>0.47681291274223186</v>
      </c>
      <c r="L1870" s="1" cm="1">
        <f t="array" ref="L1870">SUMPRODUCT(([1]OUT_FinalEnergyCons!$B$4:$B$10000="Var_cap")*1,  (ISNUMBER(SEARCH("ITOT-SWHNGA*BR",[1]OUT_FinalEnergyCons!$A$4:$A$10000)))*1,[1]OUT_FinalEnergyCons!J$4:J$10000)</f>
        <v>0.25522356571618798</v>
      </c>
      <c r="M1870" s="1" cm="1">
        <f t="array" ref="M1870">SUMPRODUCT(([1]OUT_FinalEnergyCons!$B$4:$B$10000="Var_cap")*1,  (ISNUMBER(SEARCH("ITOT-SWHNGA*BR",[1]OUT_FinalEnergyCons!$A$4:$A$10000)))*1,[1]OUT_FinalEnergyCons!K$4:K$10000)</f>
        <v>0.185029276314673</v>
      </c>
      <c r="N1870" s="1" cm="1">
        <f t="array" ref="N1870">SUMPRODUCT(([1]OUT_FinalEnergyCons!$B$4:$B$10000="Var_cap")*1,  (ISNUMBER(SEARCH("ITOT-SWHNGA*BR",[1]OUT_FinalEnergyCons!$A$4:$A$10000)))*1,[1]OUT_FinalEnergyCons!L$4:L$10000)</f>
        <v>5.0482997461969104E-2</v>
      </c>
      <c r="O1870" s="1" cm="1">
        <f t="array" ref="O1870">SUMPRODUCT(([1]OUT_FinalEnergyCons!$B$4:$B$10000="Var_cap")*1,  (ISNUMBER(SEARCH("ITOT-SWHNGA*BR",[1]OUT_FinalEnergyCons!$A$4:$A$10000)))*1,[1]OUT_FinalEnergyCons!M$4:M$10000)</f>
        <v>5.827398971360942E-2</v>
      </c>
      <c r="P1870" s="1" cm="1">
        <f t="array" ref="P1870">SUMPRODUCT(([1]OUT_FinalEnergyCons!$B$4:$B$10000="Var_cap")*1,  (ISNUMBER(SEARCH("ITOT-SWHNGA*BR",[1]OUT_FinalEnergyCons!$A$4:$A$10000)))*1,[1]OUT_FinalEnergyCons!N$4:N$10000)</f>
        <v>5.2969843334659289E-2</v>
      </c>
      <c r="Q1870" s="1" cm="1">
        <f t="array" ref="Q1870">SUMPRODUCT(([1]OUT_FinalEnergyCons!$B$4:$B$10000="Var_cap")*1,  (ISNUMBER(SEARCH("ITOT-SWHNGA*BR",[1]OUT_FinalEnergyCons!$A$4:$A$10000)))*1,[1]OUT_FinalEnergyCons!O$4:O$10000)</f>
        <v>5.6783794240000011E-2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3.0988991351914199E-4</v>
      </c>
      <c r="H1871" s="1" cm="1">
        <f t="array" ref="H1871">SUMPRODUCT(([1]OUT_FinalEnergyCons!$B$4:$B$10000="Var_cap")*1,  (ISNUMBER(SEARCH("ITOT-SWHNGAHP",[1]OUT_FinalEnergyCons!$A$4:$A$10000)))*1,[1]OUT_FinalEnergyCons!F$4:F$10000)</f>
        <v>3.1503993434911384E-4</v>
      </c>
      <c r="I1871" s="1" cm="1">
        <f t="array" ref="I1871">SUMPRODUCT(([1]OUT_FinalEnergyCons!$B$4:$B$10000="Var_cap")*1,  (ISNUMBER(SEARCH("ITOT-SWHNGAHP",[1]OUT_FinalEnergyCons!$A$4:$A$10000)))*1,[1]OUT_FinalEnergyCons!G$4:G$10000)</f>
        <v>3.1502217639046211E-4</v>
      </c>
      <c r="J1871" s="1" cm="1">
        <f t="array" ref="J1871">SUMPRODUCT(([1]OUT_FinalEnergyCons!$B$4:$B$10000="Var_cap")*1,  (ISNUMBER(SEARCH("ITOT-SWHNGAHP",[1]OUT_FinalEnergyCons!$A$4:$A$10000)))*1,[1]OUT_FinalEnergyCons!H$4:H$10000)</f>
        <v>1.299557945196505E-4</v>
      </c>
      <c r="K1871" s="1" cm="1">
        <f t="array" ref="K1871">SUMPRODUCT(([1]OUT_FinalEnergyCons!$B$4:$B$10000="Var_cap")*1,  (ISNUMBER(SEARCH("ITOT-SWHNGAHP",[1]OUT_FinalEnergyCons!$A$4:$A$10000)))*1,[1]OUT_FinalEnergyCons!I$4:I$10000)</f>
        <v>1.1053969299387133E-3</v>
      </c>
      <c r="L1871" s="1" cm="1">
        <f t="array" ref="L1871">SUMPRODUCT(([1]OUT_FinalEnergyCons!$B$4:$B$10000="Var_cap")*1,  (ISNUMBER(SEARCH("ITOT-SWHNGAHP",[1]OUT_FinalEnergyCons!$A$4:$A$10000)))*1,[1]OUT_FinalEnergyCons!J$4:J$10000)</f>
        <v>1.1059215717621521E-3</v>
      </c>
      <c r="M1871" s="1" cm="1">
        <f t="array" ref="M1871">SUMPRODUCT(([1]OUT_FinalEnergyCons!$B$4:$B$10000="Var_cap")*1,  (ISNUMBER(SEARCH("ITOT-SWHNGAHP",[1]OUT_FinalEnergyCons!$A$4:$A$10000)))*1,[1]OUT_FinalEnergyCons!K$4:K$10000)</f>
        <v>1.0997884186155437E-3</v>
      </c>
      <c r="N1871" s="1" cm="1">
        <f t="array" ref="N1871">SUMPRODUCT(([1]OUT_FinalEnergyCons!$B$4:$B$10000="Var_cap")*1,  (ISNUMBER(SEARCH("ITOT-SWHNGAHP",[1]OUT_FinalEnergyCons!$A$4:$A$10000)))*1,[1]OUT_FinalEnergyCons!L$4:L$10000)</f>
        <v>6.8992071534960183E-4</v>
      </c>
      <c r="O1871" s="1" cm="1">
        <f t="array" ref="O1871">SUMPRODUCT(([1]OUT_FinalEnergyCons!$B$4:$B$10000="Var_cap")*1,  (ISNUMBER(SEARCH("ITOT-SWHNGAHP",[1]OUT_FinalEnergyCons!$A$4:$A$10000)))*1,[1]OUT_FinalEnergyCons!M$4:M$10000)</f>
        <v>7.5078979331888918E-4</v>
      </c>
      <c r="P1871" s="1" cm="1">
        <f t="array" ref="P1871">SUMPRODUCT(([1]OUT_FinalEnergyCons!$B$4:$B$10000="Var_cap")*1,  (ISNUMBER(SEARCH("ITOT-SWHNGAHP",[1]OUT_FinalEnergyCons!$A$4:$A$10000)))*1,[1]OUT_FinalEnergyCons!N$4:N$10000)</f>
        <v>7.324379275303809E-4</v>
      </c>
      <c r="Q1871" s="1" cm="1">
        <f t="array" ref="Q1871">SUMPRODUCT(([1]OUT_FinalEnergyCons!$B$4:$B$10000="Var_cap")*1,  (ISNUMBER(SEARCH("ITOT-SWHNGAHP",[1]OUT_FinalEnergyCons!$A$4:$A$10000)))*1,[1]OUT_FinalEnergyCons!O$4:O$10000)</f>
        <v>8.4824767901755811E-4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3.2521364832515158E-2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3.2529789741720667E-2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3.4886731326733166E-2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3.7408107327671712E-2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4.6493301427572714E-2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4.4598256964551171E-2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4.5236148311520709E-2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4.4101806520406579E-2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4.6691720867990283E-2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4.6749172469771776E-2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4.6951022743309062E-2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0.13329804518980903</v>
      </c>
      <c r="H1873" s="1">
        <f t="shared" si="2117"/>
        <v>1.0346341647954338E-4</v>
      </c>
      <c r="I1873" s="1">
        <f t="shared" si="2117"/>
        <v>1.2210227900488757E-5</v>
      </c>
      <c r="J1873" s="1">
        <f t="shared" si="2117"/>
        <v>6.4968512920315913E-6</v>
      </c>
      <c r="K1873" s="1">
        <f t="shared" si="2117"/>
        <v>1.8974613435516869E-5</v>
      </c>
      <c r="L1873" s="1">
        <f t="shared" si="2117"/>
        <v>9.5900662605583987E-6</v>
      </c>
      <c r="M1873" s="1">
        <f t="shared" si="2117"/>
        <v>-1.6538137951098918E-8</v>
      </c>
      <c r="N1873" s="1">
        <f t="shared" si="2117"/>
        <v>3.8542365566053604E-6</v>
      </c>
      <c r="O1873" s="1">
        <f t="shared" si="2117"/>
        <v>5.1323464623985393E-6</v>
      </c>
      <c r="P1873" s="1">
        <f>P1874</f>
        <v>1.1282835865830799E-6</v>
      </c>
      <c r="Q1873" s="1">
        <f>Q1874</f>
        <v>5.9198966703055026E-7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0.13329804518980903</v>
      </c>
      <c r="H1874" s="1" cm="1">
        <f t="array" ref="H1874">SUMPRODUCT(([1]OUT_FinalEnergyCons!$B$4:$B$10000="Var_cap")*1,  (ISNUMBER(SEARCH("ITOT-SWHCOA*BR",[1]OUT_FinalEnergyCons!$A$4:$A$10000)))*1,[1]OUT_FinalEnergyCons!F$4:F$10000)</f>
        <v>1.0346341647954338E-4</v>
      </c>
      <c r="I1874" s="1" cm="1">
        <f t="array" ref="I1874">SUMPRODUCT(([1]OUT_FinalEnergyCons!$B$4:$B$10000="Var_cap")*1,  (ISNUMBER(SEARCH("ITOT-SWHCOA*BR",[1]OUT_FinalEnergyCons!$A$4:$A$10000)))*1,[1]OUT_FinalEnergyCons!G$4:G$10000)</f>
        <v>1.2210227900488757E-5</v>
      </c>
      <c r="J1874" s="1" cm="1">
        <f t="array" ref="J1874">SUMPRODUCT(([1]OUT_FinalEnergyCons!$B$4:$B$10000="Var_cap")*1,  (ISNUMBER(SEARCH("ITOT-SWHCOA*BR",[1]OUT_FinalEnergyCons!$A$4:$A$10000)))*1,[1]OUT_FinalEnergyCons!H$4:H$10000)</f>
        <v>6.4968512920315913E-6</v>
      </c>
      <c r="K1874" s="1" cm="1">
        <f t="array" ref="K1874">SUMPRODUCT(([1]OUT_FinalEnergyCons!$B$4:$B$10000="Var_cap")*1,  (ISNUMBER(SEARCH("ITOT-SWHCOA*BR",[1]OUT_FinalEnergyCons!$A$4:$A$10000)))*1,[1]OUT_FinalEnergyCons!I$4:I$10000)</f>
        <v>1.8974613435516869E-5</v>
      </c>
      <c r="L1874" s="1" cm="1">
        <f t="array" ref="L1874">SUMPRODUCT(([1]OUT_FinalEnergyCons!$B$4:$B$10000="Var_cap")*1,  (ISNUMBER(SEARCH("ITOT-SWHCOA*BR",[1]OUT_FinalEnergyCons!$A$4:$A$10000)))*1,[1]OUT_FinalEnergyCons!J$4:J$10000)</f>
        <v>9.5900662605583987E-6</v>
      </c>
      <c r="M1874" s="1" cm="1">
        <f t="array" ref="M1874">SUMPRODUCT(([1]OUT_FinalEnergyCons!$B$4:$B$10000="Var_cap")*1,  (ISNUMBER(SEARCH("ITOT-SWHCOA*BR",[1]OUT_FinalEnergyCons!$A$4:$A$10000)))*1,[1]OUT_FinalEnergyCons!K$4:K$10000)</f>
        <v>-1.6538137951098918E-8</v>
      </c>
      <c r="N1874" s="1" cm="1">
        <f t="array" ref="N1874">SUMPRODUCT(([1]OUT_FinalEnergyCons!$B$4:$B$10000="Var_cap")*1,  (ISNUMBER(SEARCH("ITOT-SWHCOA*BR",[1]OUT_FinalEnergyCons!$A$4:$A$10000)))*1,[1]OUT_FinalEnergyCons!L$4:L$10000)</f>
        <v>3.8542365566053604E-6</v>
      </c>
      <c r="O1874" s="1" cm="1">
        <f t="array" ref="O1874">SUMPRODUCT(([1]OUT_FinalEnergyCons!$B$4:$B$10000="Var_cap")*1,  (ISNUMBER(SEARCH("ITOT-SWHCOA*BR",[1]OUT_FinalEnergyCons!$A$4:$A$10000)))*1,[1]OUT_FinalEnergyCons!M$4:M$10000)</f>
        <v>5.1323464623985393E-6</v>
      </c>
      <c r="P1874" s="1" cm="1">
        <f t="array" ref="P1874">SUMPRODUCT(([1]OUT_FinalEnergyCons!$B$4:$B$10000="Var_cap")*1,  (ISNUMBER(SEARCH("ITOT-SWHCOA*BR",[1]OUT_FinalEnergyCons!$A$4:$A$10000)))*1,[1]OUT_FinalEnergyCons!N$4:N$10000)</f>
        <v>1.1282835865830799E-6</v>
      </c>
      <c r="Q1874" s="1" cm="1">
        <f t="array" ref="Q1874">SUMPRODUCT(([1]OUT_FinalEnergyCons!$B$4:$B$10000="Var_cap")*1,  (ISNUMBER(SEARCH("ITOT-SWHCOA*BR",[1]OUT_FinalEnergyCons!$A$4:$A$10000)))*1,[1]OUT_FinalEnergyCons!O$4:O$10000)</f>
        <v>5.9198966703055026E-7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0.34094780965352961</v>
      </c>
      <c r="H1875" s="1">
        <f t="shared" si="2118"/>
        <v>0.34094877348985131</v>
      </c>
      <c r="I1875" s="1">
        <f t="shared" si="2118"/>
        <v>0.38845940192004175</v>
      </c>
      <c r="J1875" s="1">
        <f t="shared" si="2118"/>
        <v>0.44594845466093924</v>
      </c>
      <c r="K1875" s="1">
        <f t="shared" si="2118"/>
        <v>0.48253077519309534</v>
      </c>
      <c r="L1875" s="1">
        <f t="shared" si="2118"/>
        <v>0.44385054592846923</v>
      </c>
      <c r="M1875" s="1">
        <f t="shared" si="2118"/>
        <v>0.41835059939028274</v>
      </c>
      <c r="N1875" s="1">
        <f t="shared" si="2118"/>
        <v>0.3801005737800332</v>
      </c>
      <c r="O1875" s="1">
        <f t="shared" si="2118"/>
        <v>0.53603128577155201</v>
      </c>
      <c r="P1875" s="1">
        <f>P1876</f>
        <v>0.40766138653147199</v>
      </c>
      <c r="Q1875" s="1">
        <f>Q1876</f>
        <v>0.38212662390575647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0.34094780965352961</v>
      </c>
      <c r="H1876" s="1" cm="1">
        <f t="array" ref="H1876">SUMPRODUCT(([1]OUT_FinalEnergyCons!$B$4:$B$10000="Var_cap")*1,  (ISNUMBER(SEARCH("ITOT-SWHWOD*BR",[1]OUT_FinalEnergyCons!$A$4:$A$10000)))*1,[1]OUT_FinalEnergyCons!F$4:F$10000)</f>
        <v>0.34094877348985131</v>
      </c>
      <c r="I1876" s="1" cm="1">
        <f t="array" ref="I1876">SUMPRODUCT(([1]OUT_FinalEnergyCons!$B$4:$B$10000="Var_cap")*1,  (ISNUMBER(SEARCH("ITOT-SWHWOD*BR",[1]OUT_FinalEnergyCons!$A$4:$A$10000)))*1,[1]OUT_FinalEnergyCons!G$4:G$10000)</f>
        <v>0.38845940192004175</v>
      </c>
      <c r="J1876" s="1" cm="1">
        <f t="array" ref="J1876">SUMPRODUCT(([1]OUT_FinalEnergyCons!$B$4:$B$10000="Var_cap")*1,  (ISNUMBER(SEARCH("ITOT-SWHWOD*BR",[1]OUT_FinalEnergyCons!$A$4:$A$10000)))*1,[1]OUT_FinalEnergyCons!H$4:H$10000)</f>
        <v>0.44594845466093924</v>
      </c>
      <c r="K1876" s="1" cm="1">
        <f t="array" ref="K1876">SUMPRODUCT(([1]OUT_FinalEnergyCons!$B$4:$B$10000="Var_cap")*1,  (ISNUMBER(SEARCH("ITOT-SWHWOD*BR",[1]OUT_FinalEnergyCons!$A$4:$A$10000)))*1,[1]OUT_FinalEnergyCons!I$4:I$10000)</f>
        <v>0.48253077519309534</v>
      </c>
      <c r="L1876" s="1" cm="1">
        <f t="array" ref="L1876">SUMPRODUCT(([1]OUT_FinalEnergyCons!$B$4:$B$10000="Var_cap")*1,  (ISNUMBER(SEARCH("ITOT-SWHWOD*BR",[1]OUT_FinalEnergyCons!$A$4:$A$10000)))*1,[1]OUT_FinalEnergyCons!J$4:J$10000)</f>
        <v>0.44385054592846923</v>
      </c>
      <c r="M1876" s="1" cm="1">
        <f t="array" ref="M1876">SUMPRODUCT(([1]OUT_FinalEnergyCons!$B$4:$B$10000="Var_cap")*1,  (ISNUMBER(SEARCH("ITOT-SWHWOD*BR",[1]OUT_FinalEnergyCons!$A$4:$A$10000)))*1,[1]OUT_FinalEnergyCons!K$4:K$10000)</f>
        <v>0.41835059939028274</v>
      </c>
      <c r="N1876" s="1" cm="1">
        <f t="array" ref="N1876">SUMPRODUCT(([1]OUT_FinalEnergyCons!$B$4:$B$10000="Var_cap")*1,  (ISNUMBER(SEARCH("ITOT-SWHWOD*BR",[1]OUT_FinalEnergyCons!$A$4:$A$10000)))*1,[1]OUT_FinalEnergyCons!L$4:L$10000)</f>
        <v>0.3801005737800332</v>
      </c>
      <c r="O1876" s="1" cm="1">
        <f t="array" ref="O1876">SUMPRODUCT(([1]OUT_FinalEnergyCons!$B$4:$B$10000="Var_cap")*1,  (ISNUMBER(SEARCH("ITOT-SWHWOD*BR",[1]OUT_FinalEnergyCons!$A$4:$A$10000)))*1,[1]OUT_FinalEnergyCons!M$4:M$10000)</f>
        <v>0.53603128577155201</v>
      </c>
      <c r="P1876" s="1" cm="1">
        <f t="array" ref="P1876">SUMPRODUCT(([1]OUT_FinalEnergyCons!$B$4:$B$10000="Var_cap")*1,  (ISNUMBER(SEARCH("ITOT-SWHWOD*BR",[1]OUT_FinalEnergyCons!$A$4:$A$10000)))*1,[1]OUT_FinalEnergyCons!N$4:N$10000)</f>
        <v>0.40766138653147199</v>
      </c>
      <c r="Q1876" s="1" cm="1">
        <f t="array" ref="Q1876">SUMPRODUCT(([1]OUT_FinalEnergyCons!$B$4:$B$10000="Var_cap")*1,  (ISNUMBER(SEARCH("ITOT-SWHWOD*BR",[1]OUT_FinalEnergyCons!$A$4:$A$10000)))*1,[1]OUT_FinalEnergyCons!O$4:O$10000)</f>
        <v>0.38212662390575647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3.7916065125585097E-2</v>
      </c>
      <c r="H1877" s="1">
        <f t="shared" si="2119"/>
        <v>3.7920539747003726E-2</v>
      </c>
      <c r="I1877" s="1">
        <f t="shared" si="2119"/>
        <v>4.0550004802564918E-2</v>
      </c>
      <c r="J1877" s="1">
        <f t="shared" si="2119"/>
        <v>4.5800988532186115E-2</v>
      </c>
      <c r="K1877" s="1">
        <f t="shared" si="2119"/>
        <v>4.4510469689872073E-2</v>
      </c>
      <c r="L1877" s="1">
        <f t="shared" si="2119"/>
        <v>4.3479990709919966E-2</v>
      </c>
      <c r="M1877" s="1">
        <f t="shared" si="2119"/>
        <v>4.1826423497925869E-2</v>
      </c>
      <c r="N1877" s="1">
        <f t="shared" si="2119"/>
        <v>4.1173506856332628E-2</v>
      </c>
      <c r="O1877" s="1">
        <f t="shared" si="2119"/>
        <v>3.8545903767566218E-2</v>
      </c>
      <c r="P1877" s="1">
        <f>P1878</f>
        <v>4.0588810377259164E-2</v>
      </c>
      <c r="Q1877" s="1">
        <f>Q1878</f>
        <v>3.4360281590314866E-2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3.7916065125585097E-2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3.7920539747003726E-2</v>
      </c>
      <c r="I1878" s="1" cm="1">
        <f t="array" ref="I1878">SUMPRODUCT(([1]OUT_FinalEnergyCons!$B$4:$B$10000="Var_cap")*1,  (ISNUMBER(SEARCH("ITOT-SWHPLT*BR",[1]OUT_FinalEnergyCons!$A$4:$A$10000)))*1,[1]OUT_FinalEnergyCons!G$4:G$10000)</f>
        <v>4.0550004802564918E-2</v>
      </c>
      <c r="J1878" s="1" cm="1">
        <f t="array" ref="J1878">SUMPRODUCT(([1]OUT_FinalEnergyCons!$B$4:$B$10000="Var_cap")*1,  (ISNUMBER(SEARCH("ITOT-SWHPLT*BR",[1]OUT_FinalEnergyCons!$A$4:$A$10000)))*1,[1]OUT_FinalEnergyCons!H$4:H$10000)</f>
        <v>4.5800988532186115E-2</v>
      </c>
      <c r="K1878" s="1" cm="1">
        <f t="array" ref="K1878">SUMPRODUCT(([1]OUT_FinalEnergyCons!$B$4:$B$10000="Var_cap")*1,  (ISNUMBER(SEARCH("ITOT-SWHPLT*BR",[1]OUT_FinalEnergyCons!$A$4:$A$10000)))*1,[1]OUT_FinalEnergyCons!I$4:I$10000)</f>
        <v>4.4510469689872073E-2</v>
      </c>
      <c r="L1878" s="1" cm="1">
        <f t="array" ref="L1878">SUMPRODUCT(([1]OUT_FinalEnergyCons!$B$4:$B$10000="Var_cap")*1,  (ISNUMBER(SEARCH("ITOT-SWHPLT*BR",[1]OUT_FinalEnergyCons!$A$4:$A$10000)))*1,[1]OUT_FinalEnergyCons!J$4:J$10000)</f>
        <v>4.3479990709919966E-2</v>
      </c>
      <c r="M1878" s="1" cm="1">
        <f t="array" ref="M1878">SUMPRODUCT(([1]OUT_FinalEnergyCons!$B$4:$B$10000="Var_cap")*1,  (ISNUMBER(SEARCH("ITOT-SWHPLT*BR",[1]OUT_FinalEnergyCons!$A$4:$A$10000)))*1,[1]OUT_FinalEnergyCons!K$4:K$10000)</f>
        <v>4.1826423497925869E-2</v>
      </c>
      <c r="N1878" s="1" cm="1">
        <f t="array" ref="N1878">SUMPRODUCT(([1]OUT_FinalEnergyCons!$B$4:$B$10000="Var_cap")*1,  (ISNUMBER(SEARCH("ITOT-SWHPLT*BR",[1]OUT_FinalEnergyCons!$A$4:$A$10000)))*1,[1]OUT_FinalEnergyCons!L$4:L$10000)</f>
        <v>4.1173506856332628E-2</v>
      </c>
      <c r="O1878" s="1" cm="1">
        <f t="array" ref="O1878">SUMPRODUCT(([1]OUT_FinalEnergyCons!$B$4:$B$10000="Var_cap")*1,  (ISNUMBER(SEARCH("ITOT-SWHPLT*BR",[1]OUT_FinalEnergyCons!$A$4:$A$10000)))*1,[1]OUT_FinalEnergyCons!M$4:M$10000)</f>
        <v>3.8545903767566218E-2</v>
      </c>
      <c r="P1878" s="1" cm="1">
        <f t="array" ref="P1878">SUMPRODUCT(([1]OUT_FinalEnergyCons!$B$4:$B$10000="Var_cap")*1,  (ISNUMBER(SEARCH("ITOT-SWHPLT*BR",[1]OUT_FinalEnergyCons!$A$4:$A$10000)))*1,[1]OUT_FinalEnergyCons!N$4:N$10000)</f>
        <v>4.0588810377259164E-2</v>
      </c>
      <c r="Q1878" s="1" cm="1">
        <f t="array" ref="Q1878">SUMPRODUCT(([1]OUT_FinalEnergyCons!$B$4:$B$10000="Var_cap")*1,  (ISNUMBER(SEARCH("ITOT-SWHPLT*BR",[1]OUT_FinalEnergyCons!$A$4:$A$10000)))*1,[1]OUT_FinalEnergyCons!O$4:O$10000)</f>
        <v>3.4360281590314866E-2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0.27864720976621138</v>
      </c>
      <c r="H1879" s="1">
        <f t="shared" si="2120"/>
        <v>0.27773337792889408</v>
      </c>
      <c r="I1879" s="1">
        <f t="shared" si="2120"/>
        <v>0.2776734668049447</v>
      </c>
      <c r="J1879" s="1">
        <f t="shared" si="2120"/>
        <v>0.17433979279817299</v>
      </c>
      <c r="K1879" s="1">
        <f t="shared" si="2120"/>
        <v>0.20267799893261004</v>
      </c>
      <c r="L1879" s="1">
        <f t="shared" si="2120"/>
        <v>0.20267950434837459</v>
      </c>
      <c r="M1879" s="1">
        <f t="shared" si="2120"/>
        <v>3.2034949319997841E-5</v>
      </c>
      <c r="N1879" s="1">
        <f t="shared" si="2120"/>
        <v>1.2161856607500326E-5</v>
      </c>
      <c r="O1879" s="1">
        <f t="shared" si="2120"/>
        <v>1.526730544253017E-5</v>
      </c>
      <c r="P1879" s="1">
        <f>P1880</f>
        <v>7.9761320858793803E-6</v>
      </c>
      <c r="Q1879" s="1">
        <f>Q1880</f>
        <v>3.1406154243611512E-6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0.27864720976621138</v>
      </c>
      <c r="H1880" s="1" cm="1">
        <f t="array" ref="H1880">SUMPRODUCT(([1]OUT_FinalEnergyCons!$B$4:$B$10000="Var_cap")*1,  (ISNUMBER(SEARCH("ITOT-SWHWST*BR",[1]OUT_FinalEnergyCons!$A$4:$A$10000)))*1,[1]OUT_FinalEnergyCons!F$4:F$10000)</f>
        <v>0.27773337792889408</v>
      </c>
      <c r="I1880" s="1" cm="1">
        <f t="array" ref="I1880">SUMPRODUCT(([1]OUT_FinalEnergyCons!$B$4:$B$10000="Var_cap")*1,  (ISNUMBER(SEARCH("ITOT-SWHWST*BR",[1]OUT_FinalEnergyCons!$A$4:$A$10000)))*1,[1]OUT_FinalEnergyCons!G$4:G$10000)</f>
        <v>0.2776734668049447</v>
      </c>
      <c r="J1880" s="1" cm="1">
        <f t="array" ref="J1880">SUMPRODUCT(([1]OUT_FinalEnergyCons!$B$4:$B$10000="Var_cap")*1,  (ISNUMBER(SEARCH("ITOT-SWHWST*BR",[1]OUT_FinalEnergyCons!$A$4:$A$10000)))*1,[1]OUT_FinalEnergyCons!H$4:H$10000)</f>
        <v>0.17433979279817299</v>
      </c>
      <c r="K1880" s="1" cm="1">
        <f t="array" ref="K1880">SUMPRODUCT(([1]OUT_FinalEnergyCons!$B$4:$B$10000="Var_cap")*1,  (ISNUMBER(SEARCH("ITOT-SWHWST*BR",[1]OUT_FinalEnergyCons!$A$4:$A$10000)))*1,[1]OUT_FinalEnergyCons!I$4:I$10000)</f>
        <v>0.20267799893261004</v>
      </c>
      <c r="L1880" s="1" cm="1">
        <f t="array" ref="L1880">SUMPRODUCT(([1]OUT_FinalEnergyCons!$B$4:$B$10000="Var_cap")*1,  (ISNUMBER(SEARCH("ITOT-SWHWST*BR",[1]OUT_FinalEnergyCons!$A$4:$A$10000)))*1,[1]OUT_FinalEnergyCons!J$4:J$10000)</f>
        <v>0.20267950434837459</v>
      </c>
      <c r="M1880" s="1" cm="1">
        <f t="array" ref="M1880">SUMPRODUCT(([1]OUT_FinalEnergyCons!$B$4:$B$10000="Var_cap")*1,  (ISNUMBER(SEARCH("ITOT-SWHWST*BR",[1]OUT_FinalEnergyCons!$A$4:$A$10000)))*1,[1]OUT_FinalEnergyCons!K$4:K$10000)</f>
        <v>3.2034949319997841E-5</v>
      </c>
      <c r="N1880" s="1" cm="1">
        <f t="array" ref="N1880">SUMPRODUCT(([1]OUT_FinalEnergyCons!$B$4:$B$10000="Var_cap")*1,  (ISNUMBER(SEARCH("ITOT-SWHWST*BR",[1]OUT_FinalEnergyCons!$A$4:$A$10000)))*1,[1]OUT_FinalEnergyCons!L$4:L$10000)</f>
        <v>1.2161856607500326E-5</v>
      </c>
      <c r="O1880" s="1" cm="1">
        <f t="array" ref="O1880">SUMPRODUCT(([1]OUT_FinalEnergyCons!$B$4:$B$10000="Var_cap")*1,  (ISNUMBER(SEARCH("ITOT-SWHWST*BR",[1]OUT_FinalEnergyCons!$A$4:$A$10000)))*1,[1]OUT_FinalEnergyCons!M$4:M$10000)</f>
        <v>1.526730544253017E-5</v>
      </c>
      <c r="P1880" s="1" cm="1">
        <f t="array" ref="P1880">SUMPRODUCT(([1]OUT_FinalEnergyCons!$B$4:$B$10000="Var_cap")*1,  (ISNUMBER(SEARCH("ITOT-SWHWST*BR",[1]OUT_FinalEnergyCons!$A$4:$A$10000)))*1,[1]OUT_FinalEnergyCons!N$4:N$10000)</f>
        <v>7.9761320858793803E-6</v>
      </c>
      <c r="Q1880" s="1" cm="1">
        <f t="array" ref="Q1880">SUMPRODUCT(([1]OUT_FinalEnergyCons!$B$4:$B$10000="Var_cap")*1,  (ISNUMBER(SEARCH("ITOT-SWHWST*BR",[1]OUT_FinalEnergyCons!$A$4:$A$10000)))*1,[1]OUT_FinalEnergyCons!O$4:O$10000)</f>
        <v>3.1406154243611512E-6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1.2422839934342522E-2</v>
      </c>
      <c r="H1881" s="1">
        <f t="shared" si="2121"/>
        <v>1.242285455007386E-2</v>
      </c>
      <c r="I1881" s="1">
        <f t="shared" si="2121"/>
        <v>1.2422875567336511E-2</v>
      </c>
      <c r="J1881" s="1">
        <f t="shared" si="2121"/>
        <v>1.2422676675893871E-2</v>
      </c>
      <c r="K1881" s="1">
        <f t="shared" si="2121"/>
        <v>1.24231507100109E-2</v>
      </c>
      <c r="L1881" s="1">
        <f t="shared" si="2121"/>
        <v>1.24237647588261E-2</v>
      </c>
      <c r="M1881" s="1">
        <f t="shared" si="2121"/>
        <v>1.2423688584579901E-2</v>
      </c>
      <c r="N1881" s="1">
        <f t="shared" si="2121"/>
        <v>1.2423596899118899E-2</v>
      </c>
      <c r="O1881" s="1">
        <f t="shared" si="2121"/>
        <v>1.24235222859988E-2</v>
      </c>
      <c r="P1881" s="1">
        <f>P1882</f>
        <v>1.24232872695164E-2</v>
      </c>
      <c r="Q1881" s="1">
        <f>Q1882</f>
        <v>1.2423837308259701E-2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1.2422839934342522E-2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1.242285455007386E-2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1.2422875567336511E-2</v>
      </c>
      <c r="J1882" s="1" cm="1">
        <f t="array" ref="J1882">SUMPRODUCT(([1]OUT_FinalEnergyCons!$B$4:$B$10000="Var_cap")*1, (ISNUMBER(SEARCH("ITOT-SWHSOLBR",[1]OUT_FinalEnergyCons!$A$4:$A$10000)))*1,[1]OUT_FinalEnergyCons!H$4:H$10000)</f>
        <v>1.2422676675893871E-2</v>
      </c>
      <c r="K1882" s="1" cm="1">
        <f t="array" ref="K1882">SUMPRODUCT(([1]OUT_FinalEnergyCons!$B$4:$B$10000="Var_cap")*1, (ISNUMBER(SEARCH("ITOT-SWHSOLBR",[1]OUT_FinalEnergyCons!$A$4:$A$10000)))*1,[1]OUT_FinalEnergyCons!I$4:I$10000)</f>
        <v>1.24231507100109E-2</v>
      </c>
      <c r="L1882" s="1" cm="1">
        <f t="array" ref="L1882">SUMPRODUCT(([1]OUT_FinalEnergyCons!$B$4:$B$10000="Var_cap")*1, (ISNUMBER(SEARCH("ITOT-SWHSOLBR",[1]OUT_FinalEnergyCons!$A$4:$A$10000)))*1,[1]OUT_FinalEnergyCons!J$4:J$10000)</f>
        <v>1.24237647588261E-2</v>
      </c>
      <c r="M1882" s="1" cm="1">
        <f t="array" ref="M1882">SUMPRODUCT(([1]OUT_FinalEnergyCons!$B$4:$B$10000="Var_cap")*1, (ISNUMBER(SEARCH("ITOT-SWHSOLBR",[1]OUT_FinalEnergyCons!$A$4:$A$10000)))*1,[1]OUT_FinalEnergyCons!K$4:K$10000)</f>
        <v>1.2423688584579901E-2</v>
      </c>
      <c r="N1882" s="1" cm="1">
        <f t="array" ref="N1882">SUMPRODUCT(([1]OUT_FinalEnergyCons!$B$4:$B$10000="Var_cap")*1, (ISNUMBER(SEARCH("ITOT-SWHSOLBR",[1]OUT_FinalEnergyCons!$A$4:$A$10000)))*1,[1]OUT_FinalEnergyCons!L$4:L$10000)</f>
        <v>1.2423596899118899E-2</v>
      </c>
      <c r="O1882" s="1" cm="1">
        <f t="array" ref="O1882">SUMPRODUCT(([1]OUT_FinalEnergyCons!$B$4:$B$10000="Var_cap")*1, (ISNUMBER(SEARCH("ITOT-SWHSOLBR",[1]OUT_FinalEnergyCons!$A$4:$A$10000)))*1,[1]OUT_FinalEnergyCons!M$4:M$10000)</f>
        <v>1.24235222859988E-2</v>
      </c>
      <c r="P1882" s="1" cm="1">
        <f t="array" ref="P1882">SUMPRODUCT(([1]OUT_FinalEnergyCons!$B$4:$B$10000="Var_cap")*1, (ISNUMBER(SEARCH("ITOT-SWHSOLBR",[1]OUT_FinalEnergyCons!$A$4:$A$10000)))*1,[1]OUT_FinalEnergyCons!N$4:N$10000)</f>
        <v>1.24232872695164E-2</v>
      </c>
      <c r="Q1882" s="1" cm="1">
        <f t="array" ref="Q1882">SUMPRODUCT(([1]OUT_FinalEnergyCons!$B$4:$B$10000="Var_cap")*1, (ISNUMBER(SEARCH("ITOT-SWHSOLBR",[1]OUT_FinalEnergyCons!$A$4:$A$10000)))*1,[1]OUT_FinalEnergyCons!O$4:O$10000)</f>
        <v>1.2423837308259701E-2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0</v>
      </c>
      <c r="J1883" s="1">
        <f t="shared" si="2122"/>
        <v>0.89204908733684196</v>
      </c>
      <c r="K1883" s="1">
        <f t="shared" si="2122"/>
        <v>0.74307717167759302</v>
      </c>
      <c r="L1883" s="1">
        <f t="shared" si="2122"/>
        <v>0.73966838532265899</v>
      </c>
      <c r="M1883" s="1">
        <f t="shared" si="2122"/>
        <v>0.77706840519710785</v>
      </c>
      <c r="N1883" s="1">
        <f t="shared" si="2122"/>
        <v>1.0012182958480862</v>
      </c>
      <c r="O1883" s="1">
        <f t="shared" si="2122"/>
        <v>1.0715689671253323</v>
      </c>
      <c r="P1883" s="1">
        <f>P1884</f>
        <v>1.0795436779334835</v>
      </c>
      <c r="Q1883" s="1">
        <f>Q1884</f>
        <v>1.0629316899784762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0.89204908733684196</v>
      </c>
      <c r="K1884" s="1" cm="1">
        <f t="array" ref="K1884">SUMPRODUCT(([1]OUT_FinalEnergyCons!$B$4:$B$10000="Var_cap")*1, (ISNUMBER(SEARCH("ITOT-SWHH2BR",[1]OUT_FinalEnergyCons!$A$4:$A$10000)))*1,[1]OUT_FinalEnergyCons!I$4:I$10000)</f>
        <v>0.74307717167759302</v>
      </c>
      <c r="L1884" s="1" cm="1">
        <f t="array" ref="L1884">SUMPRODUCT(([1]OUT_FinalEnergyCons!$B$4:$B$10000="Var_cap")*1, (ISNUMBER(SEARCH("ITOT-SWHH2BR",[1]OUT_FinalEnergyCons!$A$4:$A$10000)))*1,[1]OUT_FinalEnergyCons!J$4:J$10000)</f>
        <v>0.73966838532265899</v>
      </c>
      <c r="M1884" s="1" cm="1">
        <f t="array" ref="M1884">SUMPRODUCT(([1]OUT_FinalEnergyCons!$B$4:$B$10000="Var_cap")*1, (ISNUMBER(SEARCH("ITOT-SWHH2BR",[1]OUT_FinalEnergyCons!$A$4:$A$10000)))*1,[1]OUT_FinalEnergyCons!K$4:K$10000)</f>
        <v>0.77706840519710785</v>
      </c>
      <c r="N1884" s="1" cm="1">
        <f t="array" ref="N1884">SUMPRODUCT(([1]OUT_FinalEnergyCons!$B$4:$B$10000="Var_cap")*1, (ISNUMBER(SEARCH("ITOT-SWHH2BR",[1]OUT_FinalEnergyCons!$A$4:$A$10000)))*1,[1]OUT_FinalEnergyCons!L$4:L$10000)</f>
        <v>1.0012182958480862</v>
      </c>
      <c r="O1884" s="1" cm="1">
        <f t="array" ref="O1884">SUMPRODUCT(([1]OUT_FinalEnergyCons!$B$4:$B$10000="Var_cap")*1, (ISNUMBER(SEARCH("ITOT-SWHH2BR",[1]OUT_FinalEnergyCons!$A$4:$A$10000)))*1,[1]OUT_FinalEnergyCons!M$4:M$10000)</f>
        <v>1.0715689671253323</v>
      </c>
      <c r="P1884" s="1" cm="1">
        <f t="array" ref="P1884">SUMPRODUCT(([1]OUT_FinalEnergyCons!$B$4:$B$10000="Var_cap")*1, (ISNUMBER(SEARCH("ITOT-SWHH2BR",[1]OUT_FinalEnergyCons!$A$4:$A$10000)))*1,[1]OUT_FinalEnergyCons!N$4:N$10000)</f>
        <v>1.0795436779334835</v>
      </c>
      <c r="Q1884" s="1" cm="1">
        <f t="array" ref="Q1884">SUMPRODUCT(([1]OUT_FinalEnergyCons!$B$4:$B$10000="Var_cap")*1, (ISNUMBER(SEARCH("ITOT-SWHH2BR",[1]OUT_FinalEnergyCons!$A$4:$A$10000)))*1,[1]OUT_FinalEnergyCons!O$4:O$10000)</f>
        <v>1.0629316899784762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6.1441972197155641</v>
      </c>
      <c r="G1885" s="17">
        <f t="shared" ref="G1885:K1885" si="2123">SUM(G1886,G1889,G1891,G1895,G1897,G1899,G1901)</f>
        <v>5.991530620087989</v>
      </c>
      <c r="H1885" s="17">
        <f t="shared" si="2123"/>
        <v>6.1429015541081107</v>
      </c>
      <c r="I1885" s="17">
        <f t="shared" si="2123"/>
        <v>6.1814403661484807</v>
      </c>
      <c r="J1885" s="17">
        <f t="shared" si="2123"/>
        <v>4.3666519237845742</v>
      </c>
      <c r="K1885" s="17">
        <f t="shared" si="2123"/>
        <v>4.6981796855407358</v>
      </c>
      <c r="L1885" s="17">
        <f t="shared" ref="L1885:O1885" si="2124">SUM(L1886,L1889,L1891,L1895,L1897,L1899,L1901)</f>
        <v>5.0009620917284519</v>
      </c>
      <c r="M1885" s="17">
        <f t="shared" si="2124"/>
        <v>5.0077892212098281</v>
      </c>
      <c r="N1885" s="17">
        <f t="shared" si="2124"/>
        <v>4.6988247949990907</v>
      </c>
      <c r="O1885" s="17">
        <f t="shared" si="2124"/>
        <v>4.6529501858603695</v>
      </c>
      <c r="P1885" s="17">
        <f>SUM(P1886,P1889,P1891,P1895,P1897,P1899,P1901)</f>
        <v>4.6748312398476664</v>
      </c>
      <c r="Q1885" s="17">
        <f>SUM(Q1886,Q1889,Q1891,Q1895,Q1897,Q1899,Q1901)</f>
        <v>4.8030109775408336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0.6156055956205444</v>
      </c>
      <c r="G1886" s="1">
        <f t="shared" ref="G1886:K1886" si="2125">SUM(G1887:G1888)</f>
        <v>0.43063794205653039</v>
      </c>
      <c r="H1886" s="1">
        <f t="shared" si="2125"/>
        <v>0.58198117616137113</v>
      </c>
      <c r="I1886" s="1">
        <f t="shared" si="2125"/>
        <v>0.60007121827962939</v>
      </c>
      <c r="J1886" s="1">
        <f t="shared" si="2125"/>
        <v>0.60206697835118672</v>
      </c>
      <c r="K1886" s="1">
        <f t="shared" si="2125"/>
        <v>0.61279271975999539</v>
      </c>
      <c r="L1886" s="1">
        <f t="shared" ref="L1886:O1886" si="2126">SUM(L1887:L1888)</f>
        <v>0.62348297629636251</v>
      </c>
      <c r="M1886" s="1">
        <f t="shared" si="2126"/>
        <v>1.3193079006077491</v>
      </c>
      <c r="N1886" s="1">
        <f t="shared" si="2126"/>
        <v>1.4269764878768334</v>
      </c>
      <c r="O1886" s="1">
        <f t="shared" si="2126"/>
        <v>1.515732033757109</v>
      </c>
      <c r="P1886" s="1">
        <f>SUM(P1887:P1888)</f>
        <v>1.627472398777043</v>
      </c>
      <c r="Q1886" s="1">
        <f>SUM(Q1887:Q1888)</f>
        <v>1.7052839025972411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0.18498826940597285</v>
      </c>
      <c r="G1887" s="1" cm="1">
        <f t="array" ref="G1887">SUMPRODUCT(([1]OUT_FinalEnergyCons!$B$4:$B$10000="Var_cap")*1, (ISNUMBER(SEARCH("SCOM-SHELCBR",[1]OUT_FinalEnergyCons!$A$4:$A$10000)))*1,[1]OUT_FinalEnergyCons!E$4:E$10000)</f>
        <v>2.094118410131407E-5</v>
      </c>
      <c r="H1887" s="1" cm="1">
        <f t="array" ref="H1887">SUMPRODUCT(([1]OUT_FinalEnergyCons!$B$4:$B$10000="Var_cap")*1, (ISNUMBER(SEARCH("SCOM-SHELCBR",[1]OUT_FinalEnergyCons!$A$4:$A$10000)))*1,[1]OUT_FinalEnergyCons!F$4:F$10000)</f>
        <v>0.15136449403089197</v>
      </c>
      <c r="I1887" s="1" cm="1">
        <f t="array" ref="I1887">SUMPRODUCT(([1]OUT_FinalEnergyCons!$B$4:$B$10000="Var_cap")*1, (ISNUMBER(SEARCH("SCOM-SHELCBR",[1]OUT_FinalEnergyCons!$A$4:$A$10000)))*1,[1]OUT_FinalEnergyCons!G$4:G$10000)</f>
        <v>0.16945451878718995</v>
      </c>
      <c r="J1887" s="1" cm="1">
        <f t="array" ref="J1887">SUMPRODUCT(([1]OUT_FinalEnergyCons!$B$4:$B$10000="Var_cap")*1, (ISNUMBER(SEARCH("SCOM-SHELCBR",[1]OUT_FinalEnergyCons!$A$4:$A$10000)))*1,[1]OUT_FinalEnergyCons!H$4:H$10000)</f>
        <v>0.16944002678899409</v>
      </c>
      <c r="K1887" s="1" cm="1">
        <f t="array" ref="K1887">SUMPRODUCT(([1]OUT_FinalEnergyCons!$B$4:$B$10000="Var_cap")*1, (ISNUMBER(SEARCH("SCOM-SHELCBR",[1]OUT_FinalEnergyCons!$A$4:$A$10000)))*1,[1]OUT_FinalEnergyCons!I$4:I$10000)</f>
        <v>0.14785379875220475</v>
      </c>
      <c r="L1887" s="1" cm="1">
        <f t="array" ref="L1887">SUMPRODUCT(([1]OUT_FinalEnergyCons!$B$4:$B$10000="Var_cap")*1, (ISNUMBER(SEARCH("SCOM-SHELCBR",[1]OUT_FinalEnergyCons!$A$4:$A$10000)))*1,[1]OUT_FinalEnergyCons!J$4:J$10000)</f>
        <v>0.10145696366754392</v>
      </c>
      <c r="M1887" s="1" cm="1">
        <f t="array" ref="M1887">SUMPRODUCT(([1]OUT_FinalEnergyCons!$B$4:$B$10000="Var_cap")*1, (ISNUMBER(SEARCH("SCOM-SHELCBR",[1]OUT_FinalEnergyCons!$A$4:$A$10000)))*1,[1]OUT_FinalEnergyCons!K$4:K$10000)</f>
        <v>0.17598553079935553</v>
      </c>
      <c r="N1887" s="1" cm="1">
        <f t="array" ref="N1887">SUMPRODUCT(([1]OUT_FinalEnergyCons!$B$4:$B$10000="Var_cap")*1, (ISNUMBER(SEARCH("SCOM-SHELCBR",[1]OUT_FinalEnergyCons!$A$4:$A$10000)))*1,[1]OUT_FinalEnergyCons!L$4:L$10000)</f>
        <v>0.18569310477223028</v>
      </c>
      <c r="O1887" s="1" cm="1">
        <f t="array" ref="O1887">SUMPRODUCT(([1]OUT_FinalEnergyCons!$B$4:$B$10000="Var_cap")*1, (ISNUMBER(SEARCH("SCOM-SHELCBR",[1]OUT_FinalEnergyCons!$A$4:$A$10000)))*1,[1]OUT_FinalEnergyCons!M$4:M$10000)</f>
        <v>0.19408611261168576</v>
      </c>
      <c r="P1887" s="1" cm="1">
        <f t="array" ref="P1887">SUMPRODUCT(([1]OUT_FinalEnergyCons!$B$4:$B$10000="Var_cap")*1, (ISNUMBER(SEARCH("SCOM-SHELCBR",[1]OUT_FinalEnergyCons!$A$4:$A$10000)))*1,[1]OUT_FinalEnergyCons!N$4:N$10000)</f>
        <v>0.18695547155088149</v>
      </c>
      <c r="Q1887" s="1" cm="1">
        <f t="array" ref="Q1887">SUMPRODUCT(([1]OUT_FinalEnergyCons!$B$4:$B$10000="Var_cap")*1, (ISNUMBER(SEARCH("SCOM-SHELCBR",[1]OUT_FinalEnergyCons!$A$4:$A$10000)))*1,[1]OUT_FinalEnergyCons!O$4:O$10000)</f>
        <v>0.10850090366239655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0.43061732621457161</v>
      </c>
      <c r="G1888" s="1" cm="1">
        <f t="array" ref="G1888">SUMPRODUCT(([1]OUT_FinalEnergyCons!$B$4:$B$10000="Var_cap")*1, (ISNUMBER(SEARCH("SCOM-SHELCHP",[1]OUT_FinalEnergyCons!$A$4:$A$10000)))*1,[1]OUT_FinalEnergyCons!E$4:E$10000)</f>
        <v>0.4306170008724291</v>
      </c>
      <c r="H1888" s="1" cm="1">
        <f t="array" ref="H1888">SUMPRODUCT(([1]OUT_FinalEnergyCons!$B$4:$B$10000="Var_cap")*1, (ISNUMBER(SEARCH("SCOM-SHELCHP",[1]OUT_FinalEnergyCons!$A$4:$A$10000)))*1,[1]OUT_FinalEnergyCons!F$4:F$10000)</f>
        <v>0.43061668213047921</v>
      </c>
      <c r="I1888" s="1" cm="1">
        <f t="array" ref="I1888">SUMPRODUCT(([1]OUT_FinalEnergyCons!$B$4:$B$10000="Var_cap")*1, (ISNUMBER(SEARCH("SCOM-SHELCHP",[1]OUT_FinalEnergyCons!$A$4:$A$10000)))*1,[1]OUT_FinalEnergyCons!G$4:G$10000)</f>
        <v>0.43061669949243941</v>
      </c>
      <c r="J1888" s="1" cm="1">
        <f t="array" ref="J1888">SUMPRODUCT(([1]OUT_FinalEnergyCons!$B$4:$B$10000="Var_cap")*1, (ISNUMBER(SEARCH("SCOM-SHELCHP",[1]OUT_FinalEnergyCons!$A$4:$A$10000)))*1,[1]OUT_FinalEnergyCons!H$4:H$10000)</f>
        <v>0.43262695156219261</v>
      </c>
      <c r="K1888" s="1" cm="1">
        <f t="array" ref="K1888">SUMPRODUCT(([1]OUT_FinalEnergyCons!$B$4:$B$10000="Var_cap")*1, (ISNUMBER(SEARCH("SCOM-SHELCHP",[1]OUT_FinalEnergyCons!$A$4:$A$10000)))*1,[1]OUT_FinalEnergyCons!I$4:I$10000)</f>
        <v>0.46493892100779061</v>
      </c>
      <c r="L1888" s="1" cm="1">
        <f t="array" ref="L1888">SUMPRODUCT(([1]OUT_FinalEnergyCons!$B$4:$B$10000="Var_cap")*1, (ISNUMBER(SEARCH("SCOM-SHELCHP",[1]OUT_FinalEnergyCons!$A$4:$A$10000)))*1,[1]OUT_FinalEnergyCons!J$4:J$10000)</f>
        <v>0.52202601262881865</v>
      </c>
      <c r="M1888" s="1" cm="1">
        <f t="array" ref="M1888">SUMPRODUCT(([1]OUT_FinalEnergyCons!$B$4:$B$10000="Var_cap")*1, (ISNUMBER(SEARCH("SCOM-SHELCHP",[1]OUT_FinalEnergyCons!$A$4:$A$10000)))*1,[1]OUT_FinalEnergyCons!K$4:K$10000)</f>
        <v>1.1433223698083934</v>
      </c>
      <c r="N1888" s="1" cm="1">
        <f t="array" ref="N1888">SUMPRODUCT(([1]OUT_FinalEnergyCons!$B$4:$B$10000="Var_cap")*1, (ISNUMBER(SEARCH("SCOM-SHELCHP",[1]OUT_FinalEnergyCons!$A$4:$A$10000)))*1,[1]OUT_FinalEnergyCons!L$4:L$10000)</f>
        <v>1.2412833831046031</v>
      </c>
      <c r="O1888" s="1" cm="1">
        <f t="array" ref="O1888">SUMPRODUCT(([1]OUT_FinalEnergyCons!$B$4:$B$10000="Var_cap")*1, (ISNUMBER(SEARCH("SCOM-SHELCHP",[1]OUT_FinalEnergyCons!$A$4:$A$10000)))*1,[1]OUT_FinalEnergyCons!M$4:M$10000)</f>
        <v>1.3216459211454232</v>
      </c>
      <c r="P1888" s="1" cm="1">
        <f t="array" ref="P1888">SUMPRODUCT(([1]OUT_FinalEnergyCons!$B$4:$B$10000="Var_cap")*1, (ISNUMBER(SEARCH("SCOM-SHELCHP",[1]OUT_FinalEnergyCons!$A$4:$A$10000)))*1,[1]OUT_FinalEnergyCons!N$4:N$10000)</f>
        <v>1.4405169272261615</v>
      </c>
      <c r="Q1888" s="1" cm="1">
        <f t="array" ref="Q1888">SUMPRODUCT(([1]OUT_FinalEnergyCons!$B$4:$B$10000="Var_cap")*1, (ISNUMBER(SEARCH("SCOM-SHELCHP",[1]OUT_FinalEnergyCons!$A$4:$A$10000)))*1,[1]OUT_FinalEnergyCons!O$4:O$10000)</f>
        <v>1.5967829989348445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1.928573745064307</v>
      </c>
      <c r="G1889" s="1">
        <f t="shared" ref="G1889:O1889" si="2129">G1890</f>
        <v>1.9285241758901548</v>
      </c>
      <c r="H1889" s="1">
        <f t="shared" si="2129"/>
        <v>1.9285212283788979</v>
      </c>
      <c r="I1889" s="1">
        <f t="shared" si="2129"/>
        <v>1.9285176706174898</v>
      </c>
      <c r="J1889" s="1">
        <f t="shared" si="2129"/>
        <v>0.57884974510448883</v>
      </c>
      <c r="K1889" s="1">
        <f t="shared" si="2129"/>
        <v>0.38934073416037657</v>
      </c>
      <c r="L1889" s="1">
        <f t="shared" si="2129"/>
        <v>0.38933520262049831</v>
      </c>
      <c r="M1889" s="1">
        <f t="shared" si="2129"/>
        <v>0.130154559746777</v>
      </c>
      <c r="N1889" s="1">
        <f t="shared" si="2129"/>
        <v>0.11744124728177879</v>
      </c>
      <c r="O1889" s="1">
        <f t="shared" si="2129"/>
        <v>0.11744040140857673</v>
      </c>
      <c r="P1889" s="1">
        <f>P1890</f>
        <v>0.1174398760084864</v>
      </c>
      <c r="Q1889" s="1">
        <f>Q1890</f>
        <v>0.11743939787535139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1.928573745064307</v>
      </c>
      <c r="G1890" s="1" cm="1">
        <f t="array" ref="G1890">SUMPRODUCT(([1]OUT_FinalEnergyCons!$B$4:$B$10000="Var_cap")*1,(ISNUMBER(SEARCH("SCOM-SHLFOBR",[1]OUT_FinalEnergyCons!$A$4:$A$10000)))*1,[1]OUT_FinalEnergyCons!E$4:E$10000)</f>
        <v>1.9285241758901548</v>
      </c>
      <c r="H1890" s="1" cm="1">
        <f t="array" ref="H1890">SUMPRODUCT(([1]OUT_FinalEnergyCons!$B$4:$B$10000="Var_cap")*1,(ISNUMBER(SEARCH("SCOM-SHLFOBR",[1]OUT_FinalEnergyCons!$A$4:$A$10000)))*1,[1]OUT_FinalEnergyCons!F$4:F$10000)</f>
        <v>1.9285212283788979</v>
      </c>
      <c r="I1890" s="1" cm="1">
        <f t="array" ref="I1890">SUMPRODUCT(([1]OUT_FinalEnergyCons!$B$4:$B$10000="Var_cap")*1,(ISNUMBER(SEARCH("SCOM-SHLFOBR",[1]OUT_FinalEnergyCons!$A$4:$A$10000)))*1,[1]OUT_FinalEnergyCons!G$4:G$10000)</f>
        <v>1.9285176706174898</v>
      </c>
      <c r="J1890" s="1" cm="1">
        <f t="array" ref="J1890">SUMPRODUCT(([1]OUT_FinalEnergyCons!$B$4:$B$10000="Var_cap")*1,(ISNUMBER(SEARCH("SCOM-SHLFOBR",[1]OUT_FinalEnergyCons!$A$4:$A$10000)))*1,[1]OUT_FinalEnergyCons!H$4:H$10000)</f>
        <v>0.57884974510448883</v>
      </c>
      <c r="K1890" s="1" cm="1">
        <f t="array" ref="K1890">SUMPRODUCT(([1]OUT_FinalEnergyCons!$B$4:$B$10000="Var_cap")*1,(ISNUMBER(SEARCH("SCOM-SHLFOBR",[1]OUT_FinalEnergyCons!$A$4:$A$10000)))*1,[1]OUT_FinalEnergyCons!I$4:I$10000)</f>
        <v>0.38934073416037657</v>
      </c>
      <c r="L1890" s="1" cm="1">
        <f t="array" ref="L1890">SUMPRODUCT(([1]OUT_FinalEnergyCons!$B$4:$B$10000="Var_cap")*1,(ISNUMBER(SEARCH("SCOM-SHLFOBR",[1]OUT_FinalEnergyCons!$A$4:$A$10000)))*1,[1]OUT_FinalEnergyCons!J$4:J$10000)</f>
        <v>0.38933520262049831</v>
      </c>
      <c r="M1890" s="1" cm="1">
        <f t="array" ref="M1890">SUMPRODUCT(([1]OUT_FinalEnergyCons!$B$4:$B$10000="Var_cap")*1,(ISNUMBER(SEARCH("SCOM-SHLFOBR",[1]OUT_FinalEnergyCons!$A$4:$A$10000)))*1,[1]OUT_FinalEnergyCons!K$4:K$10000)</f>
        <v>0.130154559746777</v>
      </c>
      <c r="N1890" s="1" cm="1">
        <f t="array" ref="N1890">SUMPRODUCT(([1]OUT_FinalEnergyCons!$B$4:$B$10000="Var_cap")*1,(ISNUMBER(SEARCH("SCOM-SHLFOBR",[1]OUT_FinalEnergyCons!$A$4:$A$10000)))*1,[1]OUT_FinalEnergyCons!L$4:L$10000)</f>
        <v>0.11744124728177879</v>
      </c>
      <c r="O1890" s="1" cm="1">
        <f t="array" ref="O1890">SUMPRODUCT(([1]OUT_FinalEnergyCons!$B$4:$B$10000="Var_cap")*1,(ISNUMBER(SEARCH("SCOM-SHLFOBR",[1]OUT_FinalEnergyCons!$A$4:$A$10000)))*1,[1]OUT_FinalEnergyCons!M$4:M$10000)</f>
        <v>0.11744040140857673</v>
      </c>
      <c r="P1890" s="1" cm="1">
        <f t="array" ref="P1890">SUMPRODUCT(([1]OUT_FinalEnergyCons!$B$4:$B$10000="Var_cap")*1,(ISNUMBER(SEARCH("SCOM-SHLFOBR",[1]OUT_FinalEnergyCons!$A$4:$A$10000)))*1,[1]OUT_FinalEnergyCons!N$4:N$10000)</f>
        <v>0.1174398760084864</v>
      </c>
      <c r="Q1890" s="1" cm="1">
        <f t="array" ref="Q1890">SUMPRODUCT(([1]OUT_FinalEnergyCons!$B$4:$B$10000="Var_cap")*1,(ISNUMBER(SEARCH("SCOM-SHLFOBR",[1]OUT_FinalEnergyCons!$A$4:$A$10000)))*1,[1]OUT_FinalEnergyCons!O$4:O$10000)</f>
        <v>0.11743939787535139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2.8800228095854754</v>
      </c>
      <c r="G1891" s="1">
        <f t="shared" ref="G1891:K1891" si="2133">SUM(G1892:G1894)</f>
        <v>2.8800275688968742</v>
      </c>
      <c r="H1891" s="1">
        <f t="shared" si="2133"/>
        <v>2.8800597436319739</v>
      </c>
      <c r="I1891" s="1">
        <f t="shared" si="2133"/>
        <v>2.8800576381502752</v>
      </c>
      <c r="J1891" s="1">
        <f t="shared" si="2133"/>
        <v>2.0942807899897229</v>
      </c>
      <c r="K1891" s="1">
        <f t="shared" si="2133"/>
        <v>1.695313700755386</v>
      </c>
      <c r="L1891" s="1">
        <f t="shared" ref="L1891:O1891" si="2134">SUM(L1892:L1894)</f>
        <v>1.5005807034357375</v>
      </c>
      <c r="M1891" s="1">
        <f t="shared" si="2134"/>
        <v>1.2585092447713471</v>
      </c>
      <c r="N1891" s="1">
        <f t="shared" si="2134"/>
        <v>1.2515348844819354</v>
      </c>
      <c r="O1891" s="1">
        <f t="shared" si="2134"/>
        <v>1.3025774818407183</v>
      </c>
      <c r="P1891" s="1">
        <f>SUM(P1892:P1894)</f>
        <v>1.3234009349196747</v>
      </c>
      <c r="Q1891" s="1">
        <f>SUM(Q1892:Q1894)</f>
        <v>1.3181082504129698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2.7746815416567783</v>
      </c>
      <c r="G1892" s="1" cm="1">
        <f t="array" ref="G1892">SUMPRODUCT(([1]OUT_FinalEnergyCons!$B$4:$B$10000="Var_cap")*1, (ISNUMBER(SEARCH("SCOM-SHNGABR",[1]OUT_FinalEnergyCons!$A$4:$A$10000)))*1,[1]OUT_FinalEnergyCons!E$4:E$10000)</f>
        <v>2.7746760645270347</v>
      </c>
      <c r="H1892" s="1" cm="1">
        <f t="array" ref="H1892">SUMPRODUCT(([1]OUT_FinalEnergyCons!$B$4:$B$10000="Var_cap")*1, (ISNUMBER(SEARCH("SCOM-SHNGABR",[1]OUT_FinalEnergyCons!$A$4:$A$10000)))*1,[1]OUT_FinalEnergyCons!F$4:F$10000)</f>
        <v>2.7746734680043628</v>
      </c>
      <c r="I1892" s="1" cm="1">
        <f t="array" ref="I1892">SUMPRODUCT(([1]OUT_FinalEnergyCons!$B$4:$B$10000="Var_cap")*1, (ISNUMBER(SEARCH("SCOM-SHNGABR",[1]OUT_FinalEnergyCons!$A$4:$A$10000)))*1,[1]OUT_FinalEnergyCons!G$4:G$10000)</f>
        <v>2.7746723255254895</v>
      </c>
      <c r="J1892" s="1" cm="1">
        <f t="array" ref="J1892">SUMPRODUCT(([1]OUT_FinalEnergyCons!$B$4:$B$10000="Var_cap")*1, (ISNUMBER(SEARCH("SCOM-SHNGABR",[1]OUT_FinalEnergyCons!$A$4:$A$10000)))*1,[1]OUT_FinalEnergyCons!H$4:H$10000)</f>
        <v>1.7323187892700727</v>
      </c>
      <c r="K1892" s="1" cm="1">
        <f t="array" ref="K1892">SUMPRODUCT(([1]OUT_FinalEnergyCons!$B$4:$B$10000="Var_cap")*1, (ISNUMBER(SEARCH("SCOM-SHNGABR",[1]OUT_FinalEnergyCons!$A$4:$A$10000)))*1,[1]OUT_FinalEnergyCons!I$4:I$10000)</f>
        <v>1.3061143235545343</v>
      </c>
      <c r="L1892" s="1" cm="1">
        <f t="array" ref="L1892">SUMPRODUCT(([1]OUT_FinalEnergyCons!$B$4:$B$10000="Var_cap")*1, (ISNUMBER(SEARCH("SCOM-SHNGABR",[1]OUT_FinalEnergyCons!$A$4:$A$10000)))*1,[1]OUT_FinalEnergyCons!J$4:J$10000)</f>
        <v>1.0930573596342903</v>
      </c>
      <c r="M1892" s="1" cm="1">
        <f t="array" ref="M1892">SUMPRODUCT(([1]OUT_FinalEnergyCons!$B$4:$B$10000="Var_cap")*1, (ISNUMBER(SEARCH("SCOM-SHNGABR",[1]OUT_FinalEnergyCons!$A$4:$A$10000)))*1,[1]OUT_FinalEnergyCons!K$4:K$10000)</f>
        <v>0.85745398090220015</v>
      </c>
      <c r="N1892" s="1" cm="1">
        <f t="array" ref="N1892">SUMPRODUCT(([1]OUT_FinalEnergyCons!$B$4:$B$10000="Var_cap")*1, (ISNUMBER(SEARCH("SCOM-SHNGABR",[1]OUT_FinalEnergyCons!$A$4:$A$10000)))*1,[1]OUT_FinalEnergyCons!L$4:L$10000)</f>
        <v>0.87848336294337015</v>
      </c>
      <c r="O1892" s="1" cm="1">
        <f t="array" ref="O1892">SUMPRODUCT(([1]OUT_FinalEnergyCons!$B$4:$B$10000="Var_cap")*1, (ISNUMBER(SEARCH("SCOM-SHNGABR",[1]OUT_FinalEnergyCons!$A$4:$A$10000)))*1,[1]OUT_FinalEnergyCons!M$4:M$10000)</f>
        <v>0.86341694321668028</v>
      </c>
      <c r="P1892" s="1" cm="1">
        <f t="array" ref="P1892">SUMPRODUCT(([1]OUT_FinalEnergyCons!$B$4:$B$10000="Var_cap")*1, (ISNUMBER(SEARCH("SCOM-SHNGABR",[1]OUT_FinalEnergyCons!$A$4:$A$10000)))*1,[1]OUT_FinalEnergyCons!N$4:N$10000)</f>
        <v>0.86207160436594998</v>
      </c>
      <c r="Q1892" s="1" cm="1">
        <f t="array" ref="Q1892">SUMPRODUCT(([1]OUT_FinalEnergyCons!$B$4:$B$10000="Var_cap")*1, (ISNUMBER(SEARCH("SCOM-SHNGABR",[1]OUT_FinalEnergyCons!$A$4:$A$10000)))*1,[1]OUT_FinalEnergyCons!O$4:O$10000)</f>
        <v>0.87119294355325971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1.17625582835975E-7</v>
      </c>
      <c r="G1893" s="1" cm="1">
        <f t="array" ref="G1893">SUMPRODUCT(([1]OUT_FinalEnergyCons!$B$4:$B$10000="Var_cap")*1, (ISNUMBER(SEARCH("SCOM-SHngahp",[1]OUT_FinalEnergyCons!$A$4:$A$10000)))*1,[1]OUT_FinalEnergyCons!E$4:E$10000)</f>
        <v>9.4325431308302315E-6</v>
      </c>
      <c r="H1893" s="1" cm="1">
        <f t="array" ref="H1893">SUMPRODUCT(([1]OUT_FinalEnergyCons!$B$4:$B$10000="Var_cap")*1, (ISNUMBER(SEARCH("SCOM-SHngahp",[1]OUT_FinalEnergyCons!$A$4:$A$10000)))*1,[1]OUT_FinalEnergyCons!F$4:F$10000)</f>
        <v>4.7267868719706854E-5</v>
      </c>
      <c r="I1893" s="1" cm="1">
        <f t="array" ref="I1893">SUMPRODUCT(([1]OUT_FinalEnergyCons!$B$4:$B$10000="Var_cap")*1, (ISNUMBER(SEARCH("SCOM-SHngahp",[1]OUT_FinalEnergyCons!$A$4:$A$10000)))*1,[1]OUT_FinalEnergyCons!G$4:G$10000)</f>
        <v>4.7597800995022444E-5</v>
      </c>
      <c r="J1893" s="1" cm="1">
        <f t="array" ref="J1893">SUMPRODUCT(([1]OUT_FinalEnergyCons!$B$4:$B$10000="Var_cap")*1, (ISNUMBER(SEARCH("SCOM-SHngahp",[1]OUT_FinalEnergyCons!$A$4:$A$10000)))*1,[1]OUT_FinalEnergyCons!H$4:H$10000)</f>
        <v>2.956837570060876E-3</v>
      </c>
      <c r="K1893" s="1" cm="1">
        <f t="array" ref="K1893">SUMPRODUCT(([1]OUT_FinalEnergyCons!$B$4:$B$10000="Var_cap")*1, (ISNUMBER(SEARCH("SCOM-SHngahp",[1]OUT_FinalEnergyCons!$A$4:$A$10000)))*1,[1]OUT_FinalEnergyCons!I$4:I$10000)</f>
        <v>7.9840072193089282E-3</v>
      </c>
      <c r="L1893" s="1" cm="1">
        <f t="array" ref="L1893">SUMPRODUCT(([1]OUT_FinalEnergyCons!$B$4:$B$10000="Var_cap")*1, (ISNUMBER(SEARCH("SCOM-SHngahp",[1]OUT_FinalEnergyCons!$A$4:$A$10000)))*1,[1]OUT_FinalEnergyCons!J$4:J$10000)</f>
        <v>7.9761040796212501E-3</v>
      </c>
      <c r="M1893" s="1" cm="1">
        <f t="array" ref="M1893">SUMPRODUCT(([1]OUT_FinalEnergyCons!$B$4:$B$10000="Var_cap")*1, (ISNUMBER(SEARCH("SCOM-SHngahp",[1]OUT_FinalEnergyCons!$A$4:$A$10000)))*1,[1]OUT_FinalEnergyCons!K$4:K$10000)</f>
        <v>5.0628281571957348E-3</v>
      </c>
      <c r="N1893" s="1" cm="1">
        <f t="array" ref="N1893">SUMPRODUCT(([1]OUT_FinalEnergyCons!$B$4:$B$10000="Var_cap")*1, (ISNUMBER(SEARCH("SCOM-SHngahp",[1]OUT_FinalEnergyCons!$A$4:$A$10000)))*1,[1]OUT_FinalEnergyCons!L$4:L$10000)</f>
        <v>1.9617662130345698E-4</v>
      </c>
      <c r="O1893" s="1" cm="1">
        <f t="array" ref="O1893">SUMPRODUCT(([1]OUT_FinalEnergyCons!$B$4:$B$10000="Var_cap")*1, (ISNUMBER(SEARCH("SCOM-SHngahp",[1]OUT_FinalEnergyCons!$A$4:$A$10000)))*1,[1]OUT_FinalEnergyCons!M$4:M$10000)</f>
        <v>1.9582704839592451E-4</v>
      </c>
      <c r="P1893" s="1" cm="1">
        <f t="array" ref="P1893">SUMPRODUCT(([1]OUT_FinalEnergyCons!$B$4:$B$10000="Var_cap")*1, (ISNUMBER(SEARCH("SCOM-SHngahp",[1]OUT_FinalEnergyCons!$A$4:$A$10000)))*1,[1]OUT_FinalEnergyCons!N$4:N$10000)</f>
        <v>2.1526978746575043E-4</v>
      </c>
      <c r="Q1893" s="1" cm="1">
        <f t="array" ref="Q1893">SUMPRODUCT(([1]OUT_FinalEnergyCons!$B$4:$B$10000="Var_cap")*1, (ISNUMBER(SEARCH("SCOM-SHngahp",[1]OUT_FinalEnergyCons!$A$4:$A$10000)))*1,[1]OUT_FinalEnergyCons!O$4:O$10000)</f>
        <v>8.867732987407255E-4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0.10534115030311396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0.10534207182670843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0.10533900775889148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0.10533771482379067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0.35900516314958919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0.38121536998154276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0.39954723972182582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0.3959924357119512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0.3728553449172618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0.4389647115756421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0.46111406076625899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0.44602853356096928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0.4784203492893021</v>
      </c>
      <c r="G1895" s="1">
        <f t="shared" ref="G1895:O1895" si="2139">G1896</f>
        <v>0.47841982330245353</v>
      </c>
      <c r="H1895" s="1">
        <f t="shared" si="2139"/>
        <v>0.47841930884207351</v>
      </c>
      <c r="I1895" s="1">
        <f t="shared" si="2139"/>
        <v>0.47841862539252844</v>
      </c>
      <c r="J1895" s="1">
        <f t="shared" si="2139"/>
        <v>0.4094993522384181</v>
      </c>
      <c r="K1895" s="1">
        <f t="shared" si="2139"/>
        <v>0.93872684441884602</v>
      </c>
      <c r="L1895" s="1">
        <f t="shared" si="2139"/>
        <v>1.1689349053941869</v>
      </c>
      <c r="M1895" s="1">
        <f t="shared" si="2139"/>
        <v>0.88346690547959417</v>
      </c>
      <c r="N1895" s="1">
        <f t="shared" si="2139"/>
        <v>0.39279025192091338</v>
      </c>
      <c r="O1895" s="1">
        <f t="shared" si="2139"/>
        <v>0.19360736298764339</v>
      </c>
      <c r="P1895" s="1">
        <f>P1896</f>
        <v>6.8161146312403789E-2</v>
      </c>
      <c r="Q1895" s="1">
        <f>Q1896</f>
        <v>9.8619586154584021E-2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0.4784203492893021</v>
      </c>
      <c r="G1896" s="1" cm="1">
        <f t="array" ref="G1896">SUMPRODUCT(([1]OUT_FinalEnergyCons!$B$4:$B$10000="Var_cap")*1, (ISNUMBER(SEARCH("SCOM-SHWODBR",[1]OUT_FinalEnergyCons!$A$4:$A$10000)))*1,[1]OUT_FinalEnergyCons!E$4:E$10000)</f>
        <v>0.47841982330245353</v>
      </c>
      <c r="H1896" s="1" cm="1">
        <f t="array" ref="H1896">SUMPRODUCT(([1]OUT_FinalEnergyCons!$B$4:$B$10000="Var_cap")*1, (ISNUMBER(SEARCH("SCOM-SHWODBR",[1]OUT_FinalEnergyCons!$A$4:$A$10000)))*1,[1]OUT_FinalEnergyCons!F$4:F$10000)</f>
        <v>0.47841930884207351</v>
      </c>
      <c r="I1896" s="1" cm="1">
        <f t="array" ref="I1896">SUMPRODUCT(([1]OUT_FinalEnergyCons!$B$4:$B$10000="Var_cap")*1, (ISNUMBER(SEARCH("SCOM-SHWODBR",[1]OUT_FinalEnergyCons!$A$4:$A$10000)))*1,[1]OUT_FinalEnergyCons!G$4:G$10000)</f>
        <v>0.47841862539252844</v>
      </c>
      <c r="J1896" s="1" cm="1">
        <f t="array" ref="J1896">SUMPRODUCT(([1]OUT_FinalEnergyCons!$B$4:$B$10000="Var_cap")*1, (ISNUMBER(SEARCH("SCOM-SHWODBR",[1]OUT_FinalEnergyCons!$A$4:$A$10000)))*1,[1]OUT_FinalEnergyCons!H$4:H$10000)</f>
        <v>0.4094993522384181</v>
      </c>
      <c r="K1896" s="1" cm="1">
        <f t="array" ref="K1896">SUMPRODUCT(([1]OUT_FinalEnergyCons!$B$4:$B$10000="Var_cap")*1, (ISNUMBER(SEARCH("SCOM-SHWODBR",[1]OUT_FinalEnergyCons!$A$4:$A$10000)))*1,[1]OUT_FinalEnergyCons!I$4:I$10000)</f>
        <v>0.93872684441884602</v>
      </c>
      <c r="L1896" s="1" cm="1">
        <f t="array" ref="L1896">SUMPRODUCT(([1]OUT_FinalEnergyCons!$B$4:$B$10000="Var_cap")*1, (ISNUMBER(SEARCH("SCOM-SHWODBR",[1]OUT_FinalEnergyCons!$A$4:$A$10000)))*1,[1]OUT_FinalEnergyCons!J$4:J$10000)</f>
        <v>1.1689349053941869</v>
      </c>
      <c r="M1896" s="1" cm="1">
        <f t="array" ref="M1896">SUMPRODUCT(([1]OUT_FinalEnergyCons!$B$4:$B$10000="Var_cap")*1, (ISNUMBER(SEARCH("SCOM-SHWODBR",[1]OUT_FinalEnergyCons!$A$4:$A$10000)))*1,[1]OUT_FinalEnergyCons!K$4:K$10000)</f>
        <v>0.88346690547959417</v>
      </c>
      <c r="N1896" s="1" cm="1">
        <f t="array" ref="N1896">SUMPRODUCT(([1]OUT_FinalEnergyCons!$B$4:$B$10000="Var_cap")*1, (ISNUMBER(SEARCH("SCOM-SHWODBR",[1]OUT_FinalEnergyCons!$A$4:$A$10000)))*1,[1]OUT_FinalEnergyCons!L$4:L$10000)</f>
        <v>0.39279025192091338</v>
      </c>
      <c r="O1896" s="1" cm="1">
        <f t="array" ref="O1896">SUMPRODUCT(([1]OUT_FinalEnergyCons!$B$4:$B$10000="Var_cap")*1, (ISNUMBER(SEARCH("SCOM-SHWODBR",[1]OUT_FinalEnergyCons!$A$4:$A$10000)))*1,[1]OUT_FinalEnergyCons!M$4:M$10000)</f>
        <v>0.19360736298764339</v>
      </c>
      <c r="P1896" s="1" cm="1">
        <f t="array" ref="P1896">SUMPRODUCT(([1]OUT_FinalEnergyCons!$B$4:$B$10000="Var_cap")*1, (ISNUMBER(SEARCH("SCOM-SHWODBR",[1]OUT_FinalEnergyCons!$A$4:$A$10000)))*1,[1]OUT_FinalEnergyCons!N$4:N$10000)</f>
        <v>6.8161146312403789E-2</v>
      </c>
      <c r="Q1896" s="1" cm="1">
        <f t="array" ref="Q1896">SUMPRODUCT(([1]OUT_FinalEnergyCons!$B$4:$B$10000="Var_cap")*1, (ISNUMBER(SEARCH("SCOM-SHWODBR",[1]OUT_FinalEnergyCons!$A$4:$A$10000)))*1,[1]OUT_FinalEnergyCons!O$4:O$10000)</f>
        <v>9.8619586154584021E-2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0.15051113539323369</v>
      </c>
      <c r="G1897" s="1">
        <f t="shared" ref="G1897:O1897" si="2142">G1898</f>
        <v>0.17409671518661909</v>
      </c>
      <c r="H1897" s="1">
        <f t="shared" si="2142"/>
        <v>0.17409535543179103</v>
      </c>
      <c r="I1897" s="1">
        <f t="shared" si="2142"/>
        <v>0.17409499738507006</v>
      </c>
      <c r="J1897" s="1">
        <f t="shared" si="2142"/>
        <v>0.17633414675674849</v>
      </c>
      <c r="K1897" s="1">
        <f t="shared" si="2142"/>
        <v>0.18789136440645499</v>
      </c>
      <c r="L1897" s="1">
        <f t="shared" si="2142"/>
        <v>0.19813187907381793</v>
      </c>
      <c r="M1897" s="1">
        <f t="shared" si="2142"/>
        <v>0.21596277274412351</v>
      </c>
      <c r="N1897" s="1">
        <f t="shared" si="2142"/>
        <v>0.22812051734327934</v>
      </c>
      <c r="O1897" s="1">
        <f t="shared" si="2142"/>
        <v>0.23128756420636898</v>
      </c>
      <c r="P1897" s="1">
        <f>P1898</f>
        <v>0.24277806963097326</v>
      </c>
      <c r="Q1897" s="1">
        <f>Q1898</f>
        <v>0.28268298593450503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0.15051113539323369</v>
      </c>
      <c r="G1898" s="1" cm="1">
        <f t="array" ref="G1898">SUMPRODUCT(([1]OUT_FinalEnergyCons!$B$4:$B$10000="Var_cap")*1,(ISNUMBER(SEARCH("SCOM-SHPLTBR",[1]OUT_FinalEnergyCons!$A$4:$A$10000)))*1,[1]OUT_FinalEnergyCons!E$4:E$10000)</f>
        <v>0.17409671518661909</v>
      </c>
      <c r="H1898" s="1" cm="1">
        <f t="array" ref="H1898">SUMPRODUCT(([1]OUT_FinalEnergyCons!$B$4:$B$10000="Var_cap")*1,(ISNUMBER(SEARCH("SCOM-SHPLTBR",[1]OUT_FinalEnergyCons!$A$4:$A$10000)))*1,[1]OUT_FinalEnergyCons!F$4:F$10000)</f>
        <v>0.17409535543179103</v>
      </c>
      <c r="I1898" s="1" cm="1">
        <f t="array" ref="I1898">SUMPRODUCT(([1]OUT_FinalEnergyCons!$B$4:$B$10000="Var_cap")*1,(ISNUMBER(SEARCH("SCOM-SHPLTBR",[1]OUT_FinalEnergyCons!$A$4:$A$10000)))*1,[1]OUT_FinalEnergyCons!G$4:G$10000)</f>
        <v>0.17409499738507006</v>
      </c>
      <c r="J1898" s="1" cm="1">
        <f t="array" ref="J1898">SUMPRODUCT(([1]OUT_FinalEnergyCons!$B$4:$B$10000="Var_cap")*1,(ISNUMBER(SEARCH("SCOM-SHPLTBR",[1]OUT_FinalEnergyCons!$A$4:$A$10000)))*1,[1]OUT_FinalEnergyCons!H$4:H$10000)</f>
        <v>0.17633414675674849</v>
      </c>
      <c r="K1898" s="1" cm="1">
        <f t="array" ref="K1898">SUMPRODUCT(([1]OUT_FinalEnergyCons!$B$4:$B$10000="Var_cap")*1,(ISNUMBER(SEARCH("SCOM-SHPLTBR",[1]OUT_FinalEnergyCons!$A$4:$A$10000)))*1,[1]OUT_FinalEnergyCons!I$4:I$10000)</f>
        <v>0.18789136440645499</v>
      </c>
      <c r="L1898" s="1" cm="1">
        <f t="array" ref="L1898">SUMPRODUCT(([1]OUT_FinalEnergyCons!$B$4:$B$10000="Var_cap")*1,(ISNUMBER(SEARCH("SCOM-SHPLTBR",[1]OUT_FinalEnergyCons!$A$4:$A$10000)))*1,[1]OUT_FinalEnergyCons!J$4:J$10000)</f>
        <v>0.19813187907381793</v>
      </c>
      <c r="M1898" s="1" cm="1">
        <f t="array" ref="M1898">SUMPRODUCT(([1]OUT_FinalEnergyCons!$B$4:$B$10000="Var_cap")*1,(ISNUMBER(SEARCH("SCOM-SHPLTBR",[1]OUT_FinalEnergyCons!$A$4:$A$10000)))*1,[1]OUT_FinalEnergyCons!K$4:K$10000)</f>
        <v>0.21596277274412351</v>
      </c>
      <c r="N1898" s="1" cm="1">
        <f t="array" ref="N1898">SUMPRODUCT(([1]OUT_FinalEnergyCons!$B$4:$B$10000="Var_cap")*1,(ISNUMBER(SEARCH("SCOM-SHPLTBR",[1]OUT_FinalEnergyCons!$A$4:$A$10000)))*1,[1]OUT_FinalEnergyCons!L$4:L$10000)</f>
        <v>0.22812051734327934</v>
      </c>
      <c r="O1898" s="1" cm="1">
        <f t="array" ref="O1898">SUMPRODUCT(([1]OUT_FinalEnergyCons!$B$4:$B$10000="Var_cap")*1,(ISNUMBER(SEARCH("SCOM-SHPLTBR",[1]OUT_FinalEnergyCons!$A$4:$A$10000)))*1,[1]OUT_FinalEnergyCons!M$4:M$10000)</f>
        <v>0.23128756420636898</v>
      </c>
      <c r="P1898" s="1" cm="1">
        <f t="array" ref="P1898">SUMPRODUCT(([1]OUT_FinalEnergyCons!$B$4:$B$10000="Var_cap")*1,(ISNUMBER(SEARCH("SCOM-SHPLTBR",[1]OUT_FinalEnergyCons!$A$4:$A$10000)))*1,[1]OUT_FinalEnergyCons!N$4:N$10000)</f>
        <v>0.24277806963097326</v>
      </c>
      <c r="Q1898" s="1" cm="1">
        <f t="array" ref="Q1898">SUMPRODUCT(([1]OUT_FinalEnergyCons!$B$4:$B$10000="Var_cap")*1,(ISNUMBER(SEARCH("SCOM-SHPLTBR",[1]OUT_FinalEnergyCons!$A$4:$A$10000)))*1,[1]OUT_FinalEnergyCons!O$4:O$10000)</f>
        <v>0.28268298593450503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9.1063584762701183E-2</v>
      </c>
      <c r="G1899" s="1">
        <f t="shared" ref="G1899:O1899" si="2145">G1900</f>
        <v>9.9824394755357607E-2</v>
      </c>
      <c r="H1899" s="1">
        <f t="shared" si="2145"/>
        <v>9.9824741662003003E-2</v>
      </c>
      <c r="I1899" s="1">
        <f t="shared" si="2145"/>
        <v>9.9825214709522672E-2</v>
      </c>
      <c r="J1899" s="1">
        <f t="shared" si="2145"/>
        <v>0.484601127537437</v>
      </c>
      <c r="K1899" s="1">
        <f t="shared" si="2145"/>
        <v>0.82374770861694802</v>
      </c>
      <c r="L1899" s="1">
        <f t="shared" si="2145"/>
        <v>1.0866894485040901</v>
      </c>
      <c r="M1899" s="1">
        <f t="shared" si="2145"/>
        <v>1.11588466010316</v>
      </c>
      <c r="N1899" s="1">
        <f t="shared" si="2145"/>
        <v>1.1158843850762199</v>
      </c>
      <c r="O1899" s="1">
        <f t="shared" si="2145"/>
        <v>1.1158842210554301</v>
      </c>
      <c r="P1899" s="1">
        <f>P1900</f>
        <v>1.11588394701459</v>
      </c>
      <c r="Q1899" s="1">
        <f>Q1900</f>
        <v>1.11588375956994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9.1063584762701183E-2</v>
      </c>
      <c r="G1900" s="1" cm="1">
        <f t="array" ref="G1900">SUMPRODUCT(([1]OUT_FinalEnergyCons!$B$4:$B$10000="Var_cap")*1, (ISNUMBER(SEARCH("SCOM-SHSOLBR",[1]OUT_FinalEnergyCons!$A$4:$A$10000)))*1,[1]OUT_FinalEnergyCons!E$4:E$10000)</f>
        <v>9.9824394755357607E-2</v>
      </c>
      <c r="H1900" s="1" cm="1">
        <f t="array" ref="H1900">SUMPRODUCT(([1]OUT_FinalEnergyCons!$B$4:$B$10000="Var_cap")*1, (ISNUMBER(SEARCH("SCOM-SHSOLBR",[1]OUT_FinalEnergyCons!$A$4:$A$10000)))*1,[1]OUT_FinalEnergyCons!F$4:F$10000)</f>
        <v>9.9824741662003003E-2</v>
      </c>
      <c r="I1900" s="1" cm="1">
        <f t="array" ref="I1900">SUMPRODUCT(([1]OUT_FinalEnergyCons!$B$4:$B$10000="Var_cap")*1, (ISNUMBER(SEARCH("SCOM-SHSOLBR",[1]OUT_FinalEnergyCons!$A$4:$A$10000)))*1,[1]OUT_FinalEnergyCons!G$4:G$10000)</f>
        <v>9.9825214709522672E-2</v>
      </c>
      <c r="J1900" s="1" cm="1">
        <f t="array" ref="J1900">SUMPRODUCT(([1]OUT_FinalEnergyCons!$B$4:$B$10000="Var_cap")*1, (ISNUMBER(SEARCH("SCOM-SHSOLBR",[1]OUT_FinalEnergyCons!$A$4:$A$10000)))*1,[1]OUT_FinalEnergyCons!H$4:H$10000)</f>
        <v>0.484601127537437</v>
      </c>
      <c r="K1900" s="1" cm="1">
        <f t="array" ref="K1900">SUMPRODUCT(([1]OUT_FinalEnergyCons!$B$4:$B$10000="Var_cap")*1, (ISNUMBER(SEARCH("SCOM-SHSOLBR",[1]OUT_FinalEnergyCons!$A$4:$A$10000)))*1,[1]OUT_FinalEnergyCons!I$4:I$10000)</f>
        <v>0.82374770861694802</v>
      </c>
      <c r="L1900" s="1" cm="1">
        <f t="array" ref="L1900">SUMPRODUCT(([1]OUT_FinalEnergyCons!$B$4:$B$10000="Var_cap")*1, (ISNUMBER(SEARCH("SCOM-SHSOLBR",[1]OUT_FinalEnergyCons!$A$4:$A$10000)))*1,[1]OUT_FinalEnergyCons!J$4:J$10000)</f>
        <v>1.0866894485040901</v>
      </c>
      <c r="M1900" s="1" cm="1">
        <f t="array" ref="M1900">SUMPRODUCT(([1]OUT_FinalEnergyCons!$B$4:$B$10000="Var_cap")*1, (ISNUMBER(SEARCH("SCOM-SHSOLBR",[1]OUT_FinalEnergyCons!$A$4:$A$10000)))*1,[1]OUT_FinalEnergyCons!K$4:K$10000)</f>
        <v>1.11588466010316</v>
      </c>
      <c r="N1900" s="1" cm="1">
        <f t="array" ref="N1900">SUMPRODUCT(([1]OUT_FinalEnergyCons!$B$4:$B$10000="Var_cap")*1, (ISNUMBER(SEARCH("SCOM-SHSOLBR",[1]OUT_FinalEnergyCons!$A$4:$A$10000)))*1,[1]OUT_FinalEnergyCons!L$4:L$10000)</f>
        <v>1.1158843850762199</v>
      </c>
      <c r="O1900" s="1" cm="1">
        <f t="array" ref="O1900">SUMPRODUCT(([1]OUT_FinalEnergyCons!$B$4:$B$10000="Var_cap")*1, (ISNUMBER(SEARCH("SCOM-SHSOLBR",[1]OUT_FinalEnergyCons!$A$4:$A$10000)))*1,[1]OUT_FinalEnergyCons!M$4:M$10000)</f>
        <v>1.1158842210554301</v>
      </c>
      <c r="P1900" s="1" cm="1">
        <f t="array" ref="P1900">SUMPRODUCT(([1]OUT_FinalEnergyCons!$B$4:$B$10000="Var_cap")*1, (ISNUMBER(SEARCH("SCOM-SHSOLBR",[1]OUT_FinalEnergyCons!$A$4:$A$10000)))*1,[1]OUT_FinalEnergyCons!N$4:N$10000)</f>
        <v>1.11588394701459</v>
      </c>
      <c r="Q1900" s="1" cm="1">
        <f t="array" ref="Q1900">SUMPRODUCT(([1]OUT_FinalEnergyCons!$B$4:$B$10000="Var_cap")*1, (ISNUMBER(SEARCH("SCOM-SHSOLBR",[1]OUT_FinalEnergyCons!$A$4:$A$10000)))*1,[1]OUT_FinalEnergyCons!O$4:O$10000)</f>
        <v>1.11588375956994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2.0455001613965001E-2</v>
      </c>
      <c r="J1901" s="1">
        <f t="shared" si="2148"/>
        <v>2.1019783806572365E-2</v>
      </c>
      <c r="K1901" s="1">
        <f t="shared" si="2148"/>
        <v>5.0366613422728579E-2</v>
      </c>
      <c r="L1901" s="1">
        <f t="shared" si="2148"/>
        <v>3.3806976403757662E-2</v>
      </c>
      <c r="M1901" s="1">
        <f t="shared" si="2148"/>
        <v>8.4503177757077164E-2</v>
      </c>
      <c r="N1901" s="1">
        <f t="shared" si="2148"/>
        <v>0.16607702101813041</v>
      </c>
      <c r="O1901" s="1">
        <f t="shared" si="2148"/>
        <v>0.17642112060452264</v>
      </c>
      <c r="P1901" s="1">
        <f>P1902</f>
        <v>0.17969486718449437</v>
      </c>
      <c r="Q1901" s="1">
        <f>Q1902</f>
        <v>0.16499309499624204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2.0455001613965001E-2</v>
      </c>
      <c r="J1902" s="1" cm="1">
        <f t="array" ref="J1902">SUMPRODUCT(([1]OUT_FinalEnergyCons!$B$4:$B$10000="Var_cap")*1, (ISNUMBER(SEARCH("SCOM-SHH2BR",[1]OUT_FinalEnergyCons!$A$4:$A$10000)))*1,[1]OUT_FinalEnergyCons!H$4:H$10000)</f>
        <v>2.1019783806572365E-2</v>
      </c>
      <c r="K1902" s="1" cm="1">
        <f t="array" ref="K1902">SUMPRODUCT(([1]OUT_FinalEnergyCons!$B$4:$B$10000="Var_cap")*1, (ISNUMBER(SEARCH("SCOM-SHH2BR",[1]OUT_FinalEnergyCons!$A$4:$A$10000)))*1,[1]OUT_FinalEnergyCons!I$4:I$10000)</f>
        <v>5.0366613422728579E-2</v>
      </c>
      <c r="L1902" s="1" cm="1">
        <f t="array" ref="L1902">SUMPRODUCT(([1]OUT_FinalEnergyCons!$B$4:$B$10000="Var_cap")*1, (ISNUMBER(SEARCH("SCOM-SHH2BR",[1]OUT_FinalEnergyCons!$A$4:$A$10000)))*1,[1]OUT_FinalEnergyCons!J$4:J$10000)</f>
        <v>3.3806976403757662E-2</v>
      </c>
      <c r="M1902" s="1" cm="1">
        <f t="array" ref="M1902">SUMPRODUCT(([1]OUT_FinalEnergyCons!$B$4:$B$10000="Var_cap")*1, (ISNUMBER(SEARCH("SCOM-SHH2BR",[1]OUT_FinalEnergyCons!$A$4:$A$10000)))*1,[1]OUT_FinalEnergyCons!K$4:K$10000)</f>
        <v>8.4503177757077164E-2</v>
      </c>
      <c r="N1902" s="1" cm="1">
        <f t="array" ref="N1902">SUMPRODUCT(([1]OUT_FinalEnergyCons!$B$4:$B$10000="Var_cap")*1, (ISNUMBER(SEARCH("SCOM-SHH2BR",[1]OUT_FinalEnergyCons!$A$4:$A$10000)))*1,[1]OUT_FinalEnergyCons!L$4:L$10000)</f>
        <v>0.16607702101813041</v>
      </c>
      <c r="O1902" s="1" cm="1">
        <f t="array" ref="O1902">SUMPRODUCT(([1]OUT_FinalEnergyCons!$B$4:$B$10000="Var_cap")*1, (ISNUMBER(SEARCH("SCOM-SHH2BR",[1]OUT_FinalEnergyCons!$A$4:$A$10000)))*1,[1]OUT_FinalEnergyCons!M$4:M$10000)</f>
        <v>0.17642112060452264</v>
      </c>
      <c r="P1902" s="1" cm="1">
        <f t="array" ref="P1902">SUMPRODUCT(([1]OUT_FinalEnergyCons!$B$4:$B$10000="Var_cap")*1, (ISNUMBER(SEARCH("SCOM-SHH2BR",[1]OUT_FinalEnergyCons!$A$4:$A$10000)))*1,[1]OUT_FinalEnergyCons!N$4:N$10000)</f>
        <v>0.17969486718449437</v>
      </c>
      <c r="Q1902" s="1" cm="1">
        <f t="array" ref="Q1902">SUMPRODUCT(([1]OUT_FinalEnergyCons!$B$4:$B$10000="Var_cap")*1, (ISNUMBER(SEARCH("SCOM-SHH2BR",[1]OUT_FinalEnergyCons!$A$4:$A$10000)))*1,[1]OUT_FinalEnergyCons!O$4:O$10000)</f>
        <v>0.16499309499624204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4.6748119765906617</v>
      </c>
      <c r="G1903" s="3">
        <f t="shared" ref="G1903:K1903" si="2150">SUM(G1904:G1953)</f>
        <v>4.773045103166714</v>
      </c>
      <c r="H1903" s="3">
        <f t="shared" si="2150"/>
        <v>4.979438580971749</v>
      </c>
      <c r="I1903" s="3">
        <f t="shared" si="2150"/>
        <v>5.2118293473277584</v>
      </c>
      <c r="J1903" s="3">
        <f t="shared" si="2150"/>
        <v>5.3800444312438529</v>
      </c>
      <c r="K1903" s="3">
        <f t="shared" si="2150"/>
        <v>5.5483704608022144</v>
      </c>
      <c r="L1903" s="3">
        <f t="shared" ref="L1903:O1903" si="2151">SUM(L1904:L1953)</f>
        <v>5.6528460038492208</v>
      </c>
      <c r="M1903" s="3">
        <f t="shared" si="2151"/>
        <v>5.7572282241792658</v>
      </c>
      <c r="N1903" s="3">
        <f t="shared" si="2151"/>
        <v>6.0541075094484862</v>
      </c>
      <c r="O1903" s="3">
        <f t="shared" si="2151"/>
        <v>6.1880183302806584</v>
      </c>
      <c r="P1903" s="3">
        <f>SUM(P1904:P1953)</f>
        <v>6.3338419386002229</v>
      </c>
      <c r="Q1903" s="3">
        <f>SUM(Q1904:Q1953)</f>
        <v>6.5006232498872203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4.2039967159241291E-2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3.6434050196325986E-2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2.8026012354478862E-2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1.4877719777105867E-3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2.1956403552972274E-3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1.4496791924243756E-4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0.16927316982647175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0.30333901995722079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0.35381133876587578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0.36600035700880473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0.37181383711020199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0.37010067902992216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0.36938851184821264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0.36835358644337046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0.36806796427087041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7.3517558833401386E-3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1.1443806350394686E-2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1.1099596514812404E-2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0.48005148595723263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1.6483134945003672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1.8995894242958646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1.9214506247246856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1.90298799780905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1.8969143446437566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1.8910017158769801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1.8859364452469027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1.88490747602468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4.2639010520085265E-3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8.6695272910633989E-3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0.28644357005165899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0.2512980508194318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0.26442767937210515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0.5709538596729804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0.55229193762001305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0.97880405496227596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1.0454748346066545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1.29347713226702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2.2733599476066497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1.9353287592066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1.5339261787211223E-2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9.91808956992348E-2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9.5434204104646592E-2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0.73774207694508587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1.4000461635889185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1.7943966843538246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1.9491394571345659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2.1398512706908899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2.3577231598730011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2.2016978333032502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1.3913680554745347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1.9132925599702399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2.5985533391302039E-5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4.9951371587475996E-5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5.86378219422029E-5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6.5662741996711898E-5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5.1905646487934995E-5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3.0516291881495448E-5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3.0737677933875799E-5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1.43501577853025E-5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9.6817612175809602E-5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1.68718885849432E-4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2.1154236217231533E-4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2.744948972674934E-4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4.886079601488816E-3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7.4796594317749314E-3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7.2144943866902537E-3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1.537930943458617E-2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8.7055949699861405E-3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4.58448248990387E-3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6.0630526671077803E-5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3.75139165473184E-5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2.5349217270152801E-4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2.6269773840219399E-4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2.18651761555953E-4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1.1267989131725301E-4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4.0687997570735381E-3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1.0789413902200883E-2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8.2527769240813509E-2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0.20395403620317556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0.58280136552702433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0.45096192587690548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0.467509052020535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0.17201980636151501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0.110719352188173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4.7541608787542199E-4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4.1388328865549402E-4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2.0160588282777499E-4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7.2627932400675249E-3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1.250499380041694E-2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1.2051572007944197E-2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1.1015560410125901E-2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2.993628487573841E-3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7.1406381738279255E-4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9.1700303623167305E-5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5.1792531217770898E-5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8.8497582397161198E-2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0.25426079066808099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0.243466523283321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0.234435256838218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3.0205537889555901E-5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3.8682763823010301E-5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6.3886605724301695E-5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6.2026505386614589E-5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3.6047962905655502E-5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2.0495400557865327E-4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1.6654459085799301E-4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6.0979036977873197E-4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1.7764247853775997E-5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1.0886687700281965E-5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1.0319745608463272E-5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1.5818789540473165E-5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2.632161633456752E-5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2.8750606327719525E-3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2.366429053726611E-3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1.3938640488068801E-3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7.3100154449034398E-4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6.2135865194250098E-4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4.1423433473639998E-4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1.9018009863326901E-5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1.6788606812027556E-5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1.0445223360403401E-5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3.2064524050047373E-2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6.8767439976299777E-2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5.8260777987424288E-2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0.311725000299304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0.25223007745705939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0.21483976586813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3.34761639327762E-2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2.14880474931885E-2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2.23989273754108E-5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1.9563607494185069E-5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1.1447871710723399E-5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2.5909600884967154E-4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7.6101389844766799E-4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8.2012643870416101E-4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0.29900196791187222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0.24347946441769924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0.14297655535362161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0.180494833514492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0.15738261648969601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0.16181430229482599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0.1772255048356369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0.17046528705461023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0.16396869813878515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1.6267553564606501E-6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2.2439077033615398E-6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1.8760757587346013E-7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2.5478489016217093E-7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3.0815139841776089E-7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2.700800860680333E-7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2.5617639282269086E-7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2.2450575709294869E-7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1.9369588274065801E-7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1.3850649577545999E-7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3.6553411147414401E-7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6.9399764564278209E-6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7.1998794875698407E-6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2.5712207355321116E-7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2.3842193347633698E-7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2.2555500857976222E-7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2.283651087888243E-7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2.1970935958653861E-7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2.2127850618945E-7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2.1726247648031801E-7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2.0432158762588141E-7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3.86705315319983E-7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5.3653840530829931E-5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1.0854494290631536E-4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1.035511132454616E-4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3.4839761287199346E-7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2.5635379726193964E-7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1.9605922429642184E-7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2.09143002614844E-7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2.1217479425549301E-7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2.0837358701464699E-7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2.1174985598935511E-7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2.3907219536552177E-7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4.0874449073214598E-7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6.85388939622363E-7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9.6343233458337609E-7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1.8858864713323604E-7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2.3354965852701501E-7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2.2910478485246242E-7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2.4431149984763999E-7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2.2891396385029218E-7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2.1827456048341301E-7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2.048760447349808E-7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1.9527616435780609E-7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3.8094181772926498E-7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6.5793985470779873E-2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3.7058257541740171E-2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5.669027232676432E-3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6.5692738872387803E-3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5.3235624755686578E-3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4.5025615310487791E-3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3.7482394482283877E-4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1.7786228307189887E-5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1.7227142299699388E-2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4.971136625471146E-2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0.15380037008549072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0.13151501470879562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7.5827781303544367E-2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1.0676998802699641E-2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1.4248865814581537E-2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0.18915678887517878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0.17882539426771332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0.1440128277610998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4.6345962467813813E-2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1.3447606011944023E-5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8.2672229557908834E-3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1.4041301041012911E-2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1.3239798310259608E-2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1.116292834050025E-2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1.9942350297984181E-3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1.0274125815910401E-5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2.4937721516062106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2.1609524195783401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1.5018585344968729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0.83144222346082874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3.6542743250196179E-2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6.9595008173855596E-2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0.13071243625278278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0.108343950281737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4.8798119962433391E-2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6.3640251072761191E-3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0.21743104470485725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0.24339867004380902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0.33021181123323617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0.26891240204198597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6.6734642088239662E-2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9.0510199132059262E-3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0.18201268093817585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0.20366910860959545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0.38714463434485102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0.32689454954648101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0.12609575181306906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1.8722172301675249E-2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0.15707587724007965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0.1792724502111234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0.34001128040533102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0.28563284688032597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0.11137138960314033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1.6430077091145908E-2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2.5835094041668E-6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5.9109226008229097E-6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2.0617649567513801E-5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1.55722103295914E-5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7.8243398922227892E-6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1.598706975358E-6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4.1741730083076399E-6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1.24228100229085E-5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9.3160385215795202E-6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4.5153528908236997E-6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1.5284793099747201E-6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4.0902184076700401E-6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8.8382574958868403E-6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6.4205236989064904E-6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2.8295036279454098E-6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1.9230254650412801E-6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5.4006194666170903E-6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1.7063395955081002E-5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1.2900274201567E-5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6.3252542343614298E-6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1.4409856449384891E-5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2.4328551753052062E-5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6.6961376214459445E-5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4.8278792641745602E-5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2.3545845505157521E-5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2.5983440552285913E-4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9.7588681569108757E-2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0.24461459273077693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0.2080513292597925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0.12095943394433144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1.5316636555901736E-2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1.8564194566608049E-3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3.6870801998906922E-3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3.524056597731686E-3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2.806256651942222E-3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6.2694266106104891E-4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5.0608318789463998E-6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3.7729639653446391E-3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8.7858443882361317E-3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8.3959369146055889E-3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7.0452851614747399E-3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1.5524758849630998E-3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6.0639946605681901E-6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1.0586055258694655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0.70636709970093248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4.446891605154164E-4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9.4576905772106703E-4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9.2938026418548701E-4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7.1514175427564203E-4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1.5323124547022085E-4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7.9806911722196469E-6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6.4569765002048918E-2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6.8513426800801427E-2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6.7900723963665949E-2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5.1481464452369577E-2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1.7779018688966087E-3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3.8590996157100601E-6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0.18324160621428282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0.19500118571388542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0.19297274336768336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0.1499321670664058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5.6199608250327819E-3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2.4479566432561399E-6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7.1262484192303813E-2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7.9339442546558336E-2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7.8206255229276586E-2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6.1057388408684181E-2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3.3701014369188738E-3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1.9567011720758398E-6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2.18073405803739E-6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4.6914147618015602E-6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2.0054552381197001E-5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1.5332692742329702E-5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7.97004796792182E-6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1.38880510827238E-6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3.34949082157579E-6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9.9474603933267301E-6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7.4295769859448896E-6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3.6068365221652998E-6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1.3216115663595001E-6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3.2365476910118002E-6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7.0421140489017699E-6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5.0895525024146601E-6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2.25544480677244E-6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1.24996792889325E-6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2.9961680991394401E-6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6.2710066577959303E-6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4.5021010968202898E-6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1.9675047703864401E-6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1.6532862591159194E-4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1.7721566858688268E-4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1.0391206246073906E-5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1.8447348591087597E-6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9.7651055817501084E-9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2.8466305907354048E-3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2.8090136390845548E-3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7.3345988249942651E-9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4.899260551191457E-9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1.5358532912050212E-9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1.5896806638778288E-4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1.6028870156335496E-4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1.2695123084987203E-5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2.2265581049449301E-6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1.9938370517590357E-9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2.5342098317997839E-3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2.3696631430382095E-3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3.874869997566241E-9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3.7732942762078864E-9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1.112591087700008E-9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5.7269502246559938</v>
      </c>
      <c r="G1954" s="3">
        <f t="shared" ref="G1954:K1954" si="2155">SUM(G1955:G1977)</f>
        <v>5.6797244936481199</v>
      </c>
      <c r="H1954" s="3">
        <f t="shared" si="2155"/>
        <v>5.8431513681285843</v>
      </c>
      <c r="I1954" s="3">
        <f t="shared" si="2155"/>
        <v>6.7295960745266026</v>
      </c>
      <c r="J1954" s="3">
        <f t="shared" si="2155"/>
        <v>7.0517075677749794</v>
      </c>
      <c r="K1954" s="3">
        <f t="shared" si="2155"/>
        <v>7.2476275029088102</v>
      </c>
      <c r="L1954" s="3">
        <f t="shared" ref="L1954:O1954" si="2156">SUM(L1955:L1977)</f>
        <v>7.4749298359042671</v>
      </c>
      <c r="M1954" s="3">
        <f t="shared" si="2156"/>
        <v>7.7343471500139067</v>
      </c>
      <c r="N1954" s="3">
        <f t="shared" si="2156"/>
        <v>7.9989461066271952</v>
      </c>
      <c r="O1954" s="3">
        <f t="shared" si="2156"/>
        <v>8.2355093222111506</v>
      </c>
      <c r="P1954" s="3">
        <f>SUM(P1955:P1977)</f>
        <v>8.4634903247889994</v>
      </c>
      <c r="Q1954" s="3">
        <f>SUM(Q1955:Q1977)</f>
        <v>8.682516852971931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3.7788600714275047E-2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4.6217440044875246E-3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1.2038868104162068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2.0523609883619098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2.7272565610706798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2.8581374615287869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2.9323886814133311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3.0384606994218388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3.1715750381129788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3.2704545868140826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3.3468467247318552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3.390474421769635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7.9226441631504909E-3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1.2527801969328071E-2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0.43445707986725218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0.75143860672526186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0.79831380480972203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0.8174669738787913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0.84599242034350697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0.87469498501143406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0.89904136428766901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0.92484644762199097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0.95296253919607599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0.98589751321766073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3.4623769338959103E-2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4.8244841759276666E-2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1.8996854828934044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3.7564439278521986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3.4820696963023301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3.5718779800628901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3.69638195423616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3.82092884549483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3.9281092468420504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4.0399468785133799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4.16338093185517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4.3056681838649693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3.1526843105400396E-4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2.0708341745899592E-4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2.6614760104848702E-4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0.16921999693230788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4.4062109870298398E-2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1.4508743834169499E-4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1.6677991126922001E-4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2.6262008580391804E-4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2.2045738449631661E-4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2.6140926169635002E-4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3.0012900589904959E-4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4.7673411966807198E-4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0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0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0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0.64342487001479198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1.699446828779894E-4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4.3610586105899407E-7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2.3707727238799372E-7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3.2585828586437004E-4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1.0364856546427299E-4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3.0538507372470024E-6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2.0112545243021006E-6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1.8044698894033499E-4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9.5705959806106995E-5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4.5678348034322367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7.4549274750373325E-3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4.9543720321528265E-4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1.2322846956199174E-4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2.1279682077939711E-7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0.18460034104044171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0.22404949255394122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2.6215908531648574E-4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3.1258069497575383E-6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1.6681372942539993E-6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0.80681434599156099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0.98635342982378105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2.1529375683420303E-4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2.740230108181199E-3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7.7515500508598819E-5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1.0721516078720145E-5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5.8156917990598281E-7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8.3575340986063826E-2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4.0583506955240063E-4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6.8703390283249006E-4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7.1117576575785004E-5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4.5038197387108836E-7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2.0127116313899891E-7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1.0473929364465999E-4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7.2505081769726093E-5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1.6784706607059956E-6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1.0651848734741005E-6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1.03769226836985E-4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1.4059257382148502E-4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2.8464953079743869</v>
      </c>
      <c r="G1978" s="3">
        <f t="shared" ref="G1978" si="2159">SUM(G1979:G2001)</f>
        <v>2.8713886892937617</v>
      </c>
      <c r="H1978" s="3">
        <f t="shared" ref="H1978" si="2160">SUM(H1979:H2001)</f>
        <v>2.884378519287035</v>
      </c>
      <c r="I1978" s="3">
        <f t="shared" ref="I1978" si="2161">SUM(I1979:I2001)</f>
        <v>2.9726095613090253</v>
      </c>
      <c r="J1978" s="3">
        <f t="shared" ref="J1978" si="2162">SUM(J1979:J2001)</f>
        <v>2.9278370526057178</v>
      </c>
      <c r="K1978" s="3">
        <f t="shared" ref="K1978" si="2163">SUM(K1979:K2001)</f>
        <v>2.9276575559118343</v>
      </c>
      <c r="L1978" s="3">
        <f t="shared" ref="L1978:O1978" si="2164">SUM(L1979:L2001)</f>
        <v>2.934993789884945</v>
      </c>
      <c r="M1978" s="3">
        <f t="shared" si="2164"/>
        <v>2.9420768702755273</v>
      </c>
      <c r="N1978" s="3">
        <f t="shared" si="2164"/>
        <v>3.0354176248927018</v>
      </c>
      <c r="O1978" s="3">
        <f t="shared" si="2164"/>
        <v>3.1252839364496627</v>
      </c>
      <c r="P1978" s="3">
        <f>SUM(P1979:P2001)</f>
        <v>3.2117626108326949</v>
      </c>
      <c r="Q1978" s="3">
        <f>SUM(Q1979:Q2001)</f>
        <v>3.2949625879935347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5.2913531504933395E-3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1.0716668397808338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1.4047937389320657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1.4105602620733799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1.409699044239793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1.4062888426044116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1.40962008786667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1.46151986084549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1.5047944825473589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1.5463485201610727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1.5862770919207412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1.0890625000000001E-2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2.2092459632929076E-2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0.42086716831981597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1.2473941457587694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1.24955128373867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1.2503599950064239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1.2534314907792801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1.2564780630371402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1.2963755865342799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1.33475766646284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1.3716923638948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1.4072260831472099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4.8008167429464304E-3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6.82555558394724E-3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0.27565568086962627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0.26762377202062387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0.26743145268254398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0.26810767745197001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0.26874855952402499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0.277272671710107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0.285482594416054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0.29338133595990101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0.30098253206483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4.6341673078060405E-5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8.7966910693875798E-5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4.7840561889194301E-5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7.3187833737418706E-5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1.5157435509354801E-4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1.74947548461945E-4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2.4610300910809396E-4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2.4950580282472756E-4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2.49193023409411E-4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3.4039081692148942E-4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4.7688086075402405E-4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2.4301237038157797E-3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6.2606322369554988E-4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3.5012997498559903E-5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1.3694964705787906E-5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1.2485649059976401E-5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6.7842290393605401E-3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6.7774543771232792E-3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4.1253317807383804E-4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7.1178480965914802E-4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5.7140531817529957E-6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7.0986206468201674E-7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1.32023660230574E-5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1.32023660230574E-5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1.3970000704364798E-4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2.2479463995904E-4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6.7613566327498486E-7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1.20611701177957E-5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1.20611701177957E-5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3.66129477568459E-6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1.3033199050110784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0.84111855075903508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2.2084239741189046E-3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2.0905280100471019E-2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6.0841472336989517E-6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1.1290551393402259E-6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1.77917725996432E-5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1.77917725996432E-5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0.74717419746632019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0.53124380843290997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1.2059641679848174E-4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1.3271140086516069E-6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6.8839909367332972E-7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0.1924105843302362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0.15957505832924615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8.5580944342105281E-2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2.5219444805060776E-6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1.0801696430173103E-2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9.8589791104814525E-5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5.3011237501015922E-5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4.0634911749405823E-6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2.9722737587515102E-2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8.444085874434004E-4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2.1428581608818099E-2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2.1676492454280032E-4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2.3631039932513098E-2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6.1809437370982873E-6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1.1865246868394456E-6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1.6043296126498499E-4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1.6043296126498499E-4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1.5336012289952301E-4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2.5881971558742301E-4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3.8950151825229719E-6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5.4990755691220018E-7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1.5175361573370599E-5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1.5175361573370599E-5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1.6854447175524502E-4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0.11126664416283201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1.4572203260011058E-6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1.1803229702178499E-5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2.3221864937363099E-5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4.2365846078478698E-6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393.34710083641625</v>
      </c>
      <c r="G2002" s="3">
        <f t="shared" ref="G2002:K2002" si="2167">SUM(G2003:G2011)</f>
        <v>399.40367085561638</v>
      </c>
      <c r="H2002" s="3">
        <f t="shared" si="2167"/>
        <v>407.0909855916891</v>
      </c>
      <c r="I2002" s="3">
        <f t="shared" si="2167"/>
        <v>419.87582217159991</v>
      </c>
      <c r="J2002" s="3">
        <f t="shared" si="2167"/>
        <v>443.91402957527356</v>
      </c>
      <c r="K2002" s="3">
        <f t="shared" si="2167"/>
        <v>470.73890672851581</v>
      </c>
      <c r="L2002" s="3">
        <f t="shared" ref="L2002:O2002" si="2168">SUM(L2003:L2011)</f>
        <v>502.27777438597366</v>
      </c>
      <c r="M2002" s="3">
        <f t="shared" si="2168"/>
        <v>538.27699697813978</v>
      </c>
      <c r="N2002" s="3">
        <f t="shared" si="2168"/>
        <v>556.72565916860447</v>
      </c>
      <c r="O2002" s="3">
        <f t="shared" si="2168"/>
        <v>573.15704056695779</v>
      </c>
      <c r="P2002" s="3">
        <f>SUM(P2003:P2011)</f>
        <v>589.03521668277665</v>
      </c>
      <c r="Q2002" s="3">
        <f>SUM(Q2003:Q2011)</f>
        <v>604.25200932771497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1.9499896104368688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1.6989999999999996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9.516639555893331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182.610257179125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215.52815350485727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406.85033132055895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470.73575675938292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502.27767596627905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538.27690672887786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556.72556941024197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573.15695398826915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589.0351393568825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604.25186365843558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6.0205991543435609E-4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8.6302727335435796E-4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1.00988472120971E-4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9.716701893566002E-5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8.9970257929007492E-5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9.8419694605493302E-5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9.0249261936280198E-5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8.9758362436912788E-5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8.6578688675230703E-5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7.7325894117596797E-5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1.4566927942850601E-4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39.825164462034103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30.634631020315084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12.435000000000002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14.126137942299152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7.6671312491732664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26.831215706489427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21.583102921102203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9.7756607983934957E-4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228.60095714847137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76.330985665155083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106.16899999999998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125.16032369303269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98.335110625483537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62.715937624749657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1.1888653585060501E-2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9.6250110093664993E-4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8.1055235260904599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8.1094088577158292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22.5020822721503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15.4686088528774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1.1199316941996017E-3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2.6679896154739224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2.5187774117186383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2.1025979674479136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-1.2584521711387145E-6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6.601310264030288E-7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41.637829348535547</v>
      </c>
      <c r="G2012" s="3">
        <f t="shared" ref="G2012" si="2171">SUM(G2013:G2021)</f>
        <v>42.357448955450124</v>
      </c>
      <c r="H2012" s="3">
        <f t="shared" ref="H2012" si="2172">SUM(H2013:H2021)</f>
        <v>43.497570848265902</v>
      </c>
      <c r="I2012" s="3">
        <f t="shared" ref="I2012" si="2173">SUM(I2013:I2021)</f>
        <v>45.397772635526678</v>
      </c>
      <c r="J2012" s="3">
        <f t="shared" ref="J2012" si="2174">SUM(J2013:J2021)</f>
        <v>47.377773174399103</v>
      </c>
      <c r="K2012" s="3">
        <f t="shared" ref="K2012" si="2175">SUM(K2013:K2021)</f>
        <v>49.358505315080158</v>
      </c>
      <c r="L2012" s="3">
        <f t="shared" ref="L2012:O2012" si="2176">SUM(L2013:L2021)</f>
        <v>51.364730299644002</v>
      </c>
      <c r="M2012" s="3">
        <f t="shared" si="2176"/>
        <v>53.369191160225817</v>
      </c>
      <c r="N2012" s="3">
        <f t="shared" si="2176"/>
        <v>55.270083448465201</v>
      </c>
      <c r="O2012" s="3">
        <f t="shared" si="2176"/>
        <v>57.195000512972953</v>
      </c>
      <c r="P2012" s="3">
        <f>SUM(P2013:P2021)</f>
        <v>59.232313893064266</v>
      </c>
      <c r="Q2012" s="3">
        <f>SUM(Q2013:Q2021)</f>
        <v>61.550240141804338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0.50663764118162802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40.105749956476323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29.122755794843393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9.1825732955869501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13.2866393751234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47.279362058715101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53.367515636942301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55.2699594275593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57.194879968671898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59.232194522145001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61.550103520953805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1.4E-2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4.407428721122663E-2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4.411603138866467E-2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1.4627691839070252E-4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1.4353189113469001E-4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1.391389305267404E-4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1.3607041827081798E-4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1.3021573940296698E-4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1.2402090590233399E-4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1.2054430105289099E-4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1.1937091926142091E-4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1.3662085053666299E-4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29.66082934853554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3.2236755651294002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3.2236764254875498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11.789000000000005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13.78817102242294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6.7050322927730832E-4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2.4972292907872173E-3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9.6165954637652802E-4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7.1557350929549494E-4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5.2049141025235898E-4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2.0241378357259101E-4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2.1894945961529801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1.3541733652000856E-3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12.926695124616824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38.168333179889203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36.061384644868703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4.0809404760609596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5.5162125993022206E-4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0.122004741814648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0.12200461867703732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0.12200178436972856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2.5761507485433502E-2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9.6265826482277699E-3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3.7712030394202603E-3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7.9127250060535999E-4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2.9986921725416802E-4</v>
      </c>
      <c r="G2022" s="3">
        <f t="shared" ref="G2022" si="2180">SUM(G2023,G2027,G2030)</f>
        <v>9.8630179556289917E-4</v>
      </c>
      <c r="H2022" s="3">
        <f t="shared" ref="H2022" si="2181">SUM(H2023,H2027,H2030)</f>
        <v>9.8712948734362748E-4</v>
      </c>
      <c r="I2022" s="3">
        <f t="shared" ref="I2022" si="2182">SUM(I2023,I2027,I2030)</f>
        <v>1.3967807936742514E-2</v>
      </c>
      <c r="J2022" s="3">
        <f t="shared" ref="J2022" si="2183">SUM(J2023,J2027,J2030)</f>
        <v>0.72347906621232727</v>
      </c>
      <c r="K2022" s="3">
        <f t="shared" ref="K2022" si="2184">SUM(K2023,K2027,K2030)</f>
        <v>2.3138152668274388</v>
      </c>
      <c r="L2022" s="3">
        <f t="shared" ref="L2022:O2022" si="2185">SUM(L2023,L2027,L2030)</f>
        <v>2.8260073686645413</v>
      </c>
      <c r="M2022" s="3">
        <f t="shared" si="2185"/>
        <v>4.0717937392984522</v>
      </c>
      <c r="N2022" s="3">
        <f t="shared" si="2185"/>
        <v>3.906580564519619</v>
      </c>
      <c r="O2022" s="3">
        <f t="shared" si="2185"/>
        <v>4.0891501682262286</v>
      </c>
      <c r="P2022" s="3">
        <f>SUM(P2023,P2027,P2030)</f>
        <v>4.2802224461435383</v>
      </c>
      <c r="Q2022" s="3">
        <f>SUM(Q2023,Q2027,Q2030)</f>
        <v>4.0802730950197477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2.9986921725416802E-4</v>
      </c>
      <c r="G2023" s="1" cm="1">
        <f t="array" ref="G2023">SUMPRODUCT(ISNUMBER(SEARCH("SUP_ELCH2*",[1]OUT_SyntheticFuels!$C$4:$C$1000))*1,("Var_cap"=[1]OUT_SyntheticFuels!$B$4:$B$1000)*1,[1]OUT_SyntheticFuels!F$4:F$1000)</f>
        <v>9.8630179556289917E-4</v>
      </c>
      <c r="H2023" s="1" cm="1">
        <f t="array" ref="H2023">SUMPRODUCT(ISNUMBER(SEARCH("SUP_ELCH2*",[1]OUT_SyntheticFuels!$C$4:$C$1000))*1,("Var_cap"=[1]OUT_SyntheticFuels!$B$4:$B$1000)*1,[1]OUT_SyntheticFuels!G$4:G$1000)</f>
        <v>9.8712948734362748E-4</v>
      </c>
      <c r="I2023" s="1" cm="1">
        <f t="array" ref="I2023">SUMPRODUCT(ISNUMBER(SEARCH("SUP_ELCH2*",[1]OUT_SyntheticFuels!$C$4:$C$1000))*1,("Var_cap"=[1]OUT_SyntheticFuels!$B$4:$B$1000)*1,[1]OUT_SyntheticFuels!H$4:H$1000)</f>
        <v>1.3943200094785321E-2</v>
      </c>
      <c r="J2023" s="1" cm="1">
        <f t="array" ref="J2023">SUMPRODUCT(ISNUMBER(SEARCH("SUP_ELCH2*",[1]OUT_SyntheticFuels!$C$4:$C$1000))*1,("Var_cap"=[1]OUT_SyntheticFuels!$B$4:$B$1000)*1,[1]OUT_SyntheticFuels!I$4:I$1000)</f>
        <v>0.67319142799215403</v>
      </c>
      <c r="K2023" s="1" cm="1">
        <f t="array" ref="K2023">SUMPRODUCT(ISNUMBER(SEARCH("SUP_ELCH2*",[1]OUT_SyntheticFuels!$C$4:$C$1000))*1,("Var_cap"=[1]OUT_SyntheticFuels!$B$4:$B$1000)*1,[1]OUT_SyntheticFuels!J$4:J$1000)</f>
        <v>2.3128554557268801</v>
      </c>
      <c r="L2023" s="1" cm="1">
        <f t="array" ref="L2023">SUMPRODUCT(ISNUMBER(SEARCH("SUP_ELCH2*",[1]OUT_SyntheticFuels!$C$4:$C$1000))*1,("Var_cap"=[1]OUT_SyntheticFuels!$B$4:$B$1000)*1,[1]OUT_SyntheticFuels!K$4:K$1000)</f>
        <v>2.8250473953430539</v>
      </c>
      <c r="M2023" s="1" cm="1">
        <f t="array" ref="M2023">SUMPRODUCT(ISNUMBER(SEARCH("SUP_ELCH2*",[1]OUT_SyntheticFuels!$C$4:$C$1000))*1,("Var_cap"=[1]OUT_SyntheticFuels!$B$4:$B$1000)*1,[1]OUT_SyntheticFuels!L$4:L$1000)</f>
        <v>3.9770812901759829</v>
      </c>
      <c r="N2023" s="1" cm="1">
        <f t="array" ref="N2023">SUMPRODUCT(ISNUMBER(SEARCH("SUP_ELCH2*",[1]OUT_SyntheticFuels!$C$4:$C$1000))*1,("Var_cap"=[1]OUT_SyntheticFuels!$B$4:$B$1000)*1,[1]OUT_SyntheticFuels!M$4:M$1000)</f>
        <v>3.7249352241679308</v>
      </c>
      <c r="O2023" s="1" cm="1">
        <f t="array" ref="O2023">SUMPRODUCT(ISNUMBER(SEARCH("SUP_ELCH2*",[1]OUT_SyntheticFuels!$C$4:$C$1000))*1,("Var_cap"=[1]OUT_SyntheticFuels!$B$4:$B$1000)*1,[1]OUT_SyntheticFuels!N$4:N$1000)</f>
        <v>3.8909629233708238</v>
      </c>
      <c r="P2023" s="1" cm="1">
        <f t="array" ref="P2023">SUMPRODUCT(ISNUMBER(SEARCH("SUP_ELCH2*",[1]OUT_SyntheticFuels!$C$4:$C$1000))*1,("Var_cap"=[1]OUT_SyntheticFuels!$B$4:$B$1000)*1,[1]OUT_SyntheticFuels!O$4:O$1000)</f>
        <v>3.9965764126089276</v>
      </c>
      <c r="Q2023" s="1" cm="1">
        <f t="array" ref="Q2023">SUMPRODUCT(ISNUMBER(SEARCH("SUP_ELCH2*",[1]OUT_SyntheticFuels!$C$4:$C$1000))*1,("Var_cap"=[1]OUT_SyntheticFuels!$B$4:$B$1000)*1,[1]OUT_SyntheticFuels!P$4:P$1000)</f>
        <v>3.7920063785935727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2.9986921725416802E-4</v>
      </c>
      <c r="G2024" s="1">
        <f t="shared" ref="G2024" si="2189">G2023-G2025-G2026</f>
        <v>9.8630179556289917E-4</v>
      </c>
      <c r="H2024" s="1">
        <f t="shared" ref="H2024" si="2190">H2023-H2025-H2026</f>
        <v>9.8712948734362748E-4</v>
      </c>
      <c r="I2024" s="1">
        <f t="shared" ref="I2024" si="2191">I2023-I2025-I2026</f>
        <v>1.3941753098508862E-2</v>
      </c>
      <c r="J2024" s="1">
        <f t="shared" ref="J2024" si="2192">J2023-J2025-J2026</f>
        <v>0.6731847740112028</v>
      </c>
      <c r="K2024" s="1">
        <f t="shared" ref="K2024" si="2193">K2023-K2025-K2026</f>
        <v>1.026658658544821</v>
      </c>
      <c r="L2024" s="1">
        <f t="shared" ref="L2024:O2024" si="2194">L2023-L2025-L2026</f>
        <v>1.5014134163718771</v>
      </c>
      <c r="M2024" s="1">
        <f t="shared" si="2194"/>
        <v>2.5160281199727605</v>
      </c>
      <c r="N2024" s="1">
        <f t="shared" si="2194"/>
        <v>2.263936357108201</v>
      </c>
      <c r="O2024" s="1">
        <f t="shared" si="2194"/>
        <v>2.4300286715397377</v>
      </c>
      <c r="P2024" s="1">
        <f>P2023-P2025-P2026</f>
        <v>2.5356417256703914</v>
      </c>
      <c r="Q2024" s="1">
        <f>Q2023-Q2025-Q2026</f>
        <v>2.3308582642186639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1.44699627645986E-6</v>
      </c>
      <c r="J2025" s="1" cm="1">
        <f t="array" ref="J2025">SUMPRODUCT(ISNUMBER(SEARCH("SUP_ELCH2*D",[1]OUT_SyntheticFuels!$C$4:$C$1000))*1,("Var_cap"=[1]OUT_SyntheticFuels!$B$4:$B$1000)*1,[1]OUT_SyntheticFuels!I$4:I$1000)</f>
        <v>6.6539809512159402E-6</v>
      </c>
      <c r="K2025" s="1" cm="1">
        <f t="array" ref="K2025">SUMPRODUCT(ISNUMBER(SEARCH("SUP_ELCH2*D",[1]OUT_SyntheticFuels!$C$4:$C$1000))*1,("Var_cap"=[1]OUT_SyntheticFuels!$B$4:$B$1000)*1,[1]OUT_SyntheticFuels!J$4:J$1000)</f>
        <v>1.28606949096881</v>
      </c>
      <c r="L2025" s="1" cm="1">
        <f t="array" ref="L2025">SUMPRODUCT(ISNUMBER(SEARCH("SUP_ELCH2*D",[1]OUT_SyntheticFuels!$C$4:$C$1000))*1,("Var_cap"=[1]OUT_SyntheticFuels!$B$4:$B$1000)*1,[1]OUT_SyntheticFuels!K$4:K$1000)</f>
        <v>1.3234626075148599</v>
      </c>
      <c r="M2025" s="1" cm="1">
        <f t="array" ref="M2025">SUMPRODUCT(ISNUMBER(SEARCH("SUP_ELCH2*D",[1]OUT_SyntheticFuels!$C$4:$C$1000))*1,("Var_cap"=[1]OUT_SyntheticFuels!$B$4:$B$1000)*1,[1]OUT_SyntheticFuels!L$4:L$1000)</f>
        <v>1.46071013487118</v>
      </c>
      <c r="N2025" s="1" cm="1">
        <f t="array" ref="N2025">SUMPRODUCT(ISNUMBER(SEARCH("SUP_ELCH2*D",[1]OUT_SyntheticFuels!$C$4:$C$1000))*1,("Var_cap"=[1]OUT_SyntheticFuels!$B$4:$B$1000)*1,[1]OUT_SyntheticFuels!M$4:M$1000)</f>
        <v>1.4607094047068301</v>
      </c>
      <c r="O2025" s="1" cm="1">
        <f t="array" ref="O2025">SUMPRODUCT(ISNUMBER(SEARCH("SUP_ELCH2*D",[1]OUT_SyntheticFuels!$C$4:$C$1000))*1,("Var_cap"=[1]OUT_SyntheticFuels!$B$4:$B$1000)*1,[1]OUT_SyntheticFuels!N$4:N$1000)</f>
        <v>1.46071016540683</v>
      </c>
      <c r="P2025" s="1" cm="1">
        <f t="array" ref="P2025">SUMPRODUCT(ISNUMBER(SEARCH("SUP_ELCH2*D",[1]OUT_SyntheticFuels!$C$4:$C$1000))*1,("Var_cap"=[1]OUT_SyntheticFuels!$B$4:$B$1000)*1,[1]OUT_SyntheticFuels!O$4:O$1000)</f>
        <v>1.46070980633071</v>
      </c>
      <c r="Q2025" s="1" cm="1">
        <f t="array" ref="Q2025">SUMPRODUCT(ISNUMBER(SEARCH("SUP_ELCH2*D",[1]OUT_SyntheticFuels!$C$4:$C$1000))*1,("Var_cap"=[1]OUT_SyntheticFuels!$B$4:$B$1000)*1,[1]OUT_SyntheticFuels!P$4:P$1000)</f>
        <v>1.4607117724807499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1.2730621324914899E-4</v>
      </c>
      <c r="L2026" s="1" cm="1">
        <f t="array" ref="L2026">SUMPRODUCT(ISNUMBER(SEARCH("SUP_ELCH2*SOEC*",[1]OUT_SyntheticFuels!$C$4:$C$1000))*1,("Var_cap"=[1]OUT_SyntheticFuels!$B$4:$B$1000)*1,[1]OUT_SyntheticFuels!K$4:K$1000)</f>
        <v>1.7137145631696744E-4</v>
      </c>
      <c r="M2026" s="1" cm="1">
        <f t="array" ref="M2026">SUMPRODUCT(ISNUMBER(SEARCH("SUP_ELCH2*SOEC*",[1]OUT_SyntheticFuels!$C$4:$C$1000))*1,("Var_cap"=[1]OUT_SyntheticFuels!$B$4:$B$1000)*1,[1]OUT_SyntheticFuels!L$4:L$1000)</f>
        <v>3.4303533204274985E-4</v>
      </c>
      <c r="N2026" s="1" cm="1">
        <f t="array" ref="N2026">SUMPRODUCT(ISNUMBER(SEARCH("SUP_ELCH2*SOEC*",[1]OUT_SyntheticFuels!$C$4:$C$1000))*1,("Var_cap"=[1]OUT_SyntheticFuels!$B$4:$B$1000)*1,[1]OUT_SyntheticFuels!M$4:M$1000)</f>
        <v>2.8946235289931978E-4</v>
      </c>
      <c r="O2026" s="1" cm="1">
        <f t="array" ref="O2026">SUMPRODUCT(ISNUMBER(SEARCH("SUP_ELCH2*SOEC*",[1]OUT_SyntheticFuels!$C$4:$C$1000))*1,("Var_cap"=[1]OUT_SyntheticFuels!$B$4:$B$1000)*1,[1]OUT_SyntheticFuels!N$4:N$1000)</f>
        <v>2.2408642425623452E-4</v>
      </c>
      <c r="P2026" s="1" cm="1">
        <f t="array" ref="P2026">SUMPRODUCT(ISNUMBER(SEARCH("SUP_ELCH2*SOEC*",[1]OUT_SyntheticFuels!$C$4:$C$1000))*1,("Var_cap"=[1]OUT_SyntheticFuels!$B$4:$B$1000)*1,[1]OUT_SyntheticFuels!O$4:O$1000)</f>
        <v>2.2488060782604221E-4</v>
      </c>
      <c r="Q2026" s="1" cm="1">
        <f t="array" ref="Q2026">SUMPRODUCT(ISNUMBER(SEARCH("SUP_ELCH2*SOEC*",[1]OUT_SyntheticFuels!$C$4:$C$1000))*1,("Var_cap"=[1]OUT_SyntheticFuels!$B$4:$B$1000)*1,[1]OUT_SyntheticFuels!P$4:P$1000)</f>
        <v>4.363418941588208E-4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1.0409430469500901E-7</v>
      </c>
      <c r="J2027" s="1">
        <f t="shared" ref="J2027" si="2199">SUM(J2028:J2029)</f>
        <v>2.7575648193298029E-7</v>
      </c>
      <c r="K2027" s="1">
        <f t="shared" ref="K2027" si="2200">SUM(K2028:K2029)</f>
        <v>5.7690909672272694E-7</v>
      </c>
      <c r="L2027" s="1">
        <f t="shared" ref="L2027:O2027" si="2201">SUM(L2028:L2029)</f>
        <v>9.8929482752840898E-7</v>
      </c>
      <c r="M2027" s="1">
        <f t="shared" si="2201"/>
        <v>5.3375623814962708E-5</v>
      </c>
      <c r="N2027" s="1">
        <f t="shared" si="2201"/>
        <v>5.4221040445748132E-5</v>
      </c>
      <c r="O2027" s="1">
        <f t="shared" si="2201"/>
        <v>7.7044720414557642E-5</v>
      </c>
      <c r="P2027" s="1">
        <f>SUM(P2028:P2029)</f>
        <v>7.7898758933909998E-5</v>
      </c>
      <c r="Q2027" s="1">
        <f>SUM(Q2028:Q2029)</f>
        <v>1.6181974191589618E-4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1.0409430469500901E-7</v>
      </c>
      <c r="J2028" s="1" cm="1">
        <f t="array" ref="J2028">SUMPRODUCT(ISNUMBER(SEARCH("SUP_NGAH2",[1]OUT_SyntheticFuels!$C$4:$C$1000))*1,("Var_cap"=[1]OUT_SyntheticFuels!$B$4:$B$1000)*1,[1]OUT_SyntheticFuels!I$4:I$1000)-J2029</f>
        <v>2.7575648193298029E-7</v>
      </c>
      <c r="K2028" s="1" cm="1">
        <f t="array" ref="K2028">SUMPRODUCT(ISNUMBER(SEARCH("SUP_NGAH2",[1]OUT_SyntheticFuels!$C$4:$C$1000))*1,("Var_cap"=[1]OUT_SyntheticFuels!$B$4:$B$1000)*1,[1]OUT_SyntheticFuels!J$4:J$1000)-K2029</f>
        <v>4.3297148512795495E-7</v>
      </c>
      <c r="L2028" s="1" cm="1">
        <f t="array" ref="L2028">SUMPRODUCT(ISNUMBER(SEARCH("SUP_NGAH2",[1]OUT_SyntheticFuels!$C$4:$C$1000))*1,("Var_cap"=[1]OUT_SyntheticFuels!$B$4:$B$1000)*1,[1]OUT_SyntheticFuels!K$4:K$1000)-L2029</f>
        <v>7.3473441747986497E-7</v>
      </c>
      <c r="M2028" s="1" cm="1">
        <f t="array" ref="M2028">SUMPRODUCT(ISNUMBER(SEARCH("SUP_NGAH2",[1]OUT_SyntheticFuels!$C$4:$C$1000))*1,("Var_cap"=[1]OUT_SyntheticFuels!$B$4:$B$1000)*1,[1]OUT_SyntheticFuels!L$4:L$1000)-M2029</f>
        <v>3.0578816176904603E-5</v>
      </c>
      <c r="N2028" s="1" cm="1">
        <f t="array" ref="N2028">SUMPRODUCT(ISNUMBER(SEARCH("SUP_NGAH2",[1]OUT_SyntheticFuels!$C$4:$C$1000))*1,("Var_cap"=[1]OUT_SyntheticFuels!$B$4:$B$1000)*1,[1]OUT_SyntheticFuels!M$4:M$1000)-N2029</f>
        <v>3.1117142363270837E-5</v>
      </c>
      <c r="O2028" s="1" cm="1">
        <f t="array" ref="O2028">SUMPRODUCT(ISNUMBER(SEARCH("SUP_NGAH2",[1]OUT_SyntheticFuels!$C$4:$C$1000))*1,("Var_cap"=[1]OUT_SyntheticFuels!$B$4:$B$1000)*1,[1]OUT_SyntheticFuels!N$4:N$1000)-O2029</f>
        <v>4.692720968320257E-5</v>
      </c>
      <c r="P2028" s="1" cm="1">
        <f t="array" ref="P2028">SUMPRODUCT(ISNUMBER(SEARCH("SUP_NGAH2",[1]OUT_SyntheticFuels!$C$4:$C$1000))*1,("Var_cap"=[1]OUT_SyntheticFuels!$B$4:$B$1000)*1,[1]OUT_SyntheticFuels!O$4:O$1000)-P2029</f>
        <v>4.7559775790311572E-5</v>
      </c>
      <c r="Q2028" s="1" cm="1">
        <f t="array" ref="Q2028">SUMPRODUCT(ISNUMBER(SEARCH("SUP_NGAH2",[1]OUT_SyntheticFuels!$C$4:$C$1000))*1,("Var_cap"=[1]OUT_SyntheticFuels!$B$4:$B$1000)*1,[1]OUT_SyntheticFuels!P$4:P$1000)-Q2029</f>
        <v>1.0719844576203332E-4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1.43937611594772E-7</v>
      </c>
      <c r="L2029" s="1" cm="1">
        <f t="array" ref="L2029">SUMPRODUCT(ISNUMBER(SEARCH("SUP_NGAH2CCS",[1]OUT_SyntheticFuels!$C$4:$C$1000))*1,("Var_cap"=[1]OUT_SyntheticFuels!$B$4:$B$1000)*1,[1]OUT_SyntheticFuels!K$4:K$1000)</f>
        <v>2.5456041004854402E-7</v>
      </c>
      <c r="M2029" s="1" cm="1">
        <f t="array" ref="M2029">SUMPRODUCT(ISNUMBER(SEARCH("SUP_NGAH2CCS",[1]OUT_SyntheticFuels!$C$4:$C$1000))*1,("Var_cap"=[1]OUT_SyntheticFuels!$B$4:$B$1000)*1,[1]OUT_SyntheticFuels!L$4:L$1000)</f>
        <v>2.2796807638058109E-5</v>
      </c>
      <c r="N2029" s="1" cm="1">
        <f t="array" ref="N2029">SUMPRODUCT(ISNUMBER(SEARCH("SUP_NGAH2CCS",[1]OUT_SyntheticFuels!$C$4:$C$1000))*1,("Var_cap"=[1]OUT_SyntheticFuels!$B$4:$B$1000)*1,[1]OUT_SyntheticFuels!M$4:M$1000)</f>
        <v>2.3103898082477291E-5</v>
      </c>
      <c r="O2029" s="1" cm="1">
        <f t="array" ref="O2029">SUMPRODUCT(ISNUMBER(SEARCH("SUP_NGAH2CCS",[1]OUT_SyntheticFuels!$C$4:$C$1000))*1,("Var_cap"=[1]OUT_SyntheticFuels!$B$4:$B$1000)*1,[1]OUT_SyntheticFuels!N$4:N$1000)</f>
        <v>3.0117510731355075E-5</v>
      </c>
      <c r="P2029" s="1" cm="1">
        <f t="array" ref="P2029">SUMPRODUCT(ISNUMBER(SEARCH("SUP_NGAH2CCS",[1]OUT_SyntheticFuels!$C$4:$C$1000))*1,("Var_cap"=[1]OUT_SyntheticFuels!$B$4:$B$1000)*1,[1]OUT_SyntheticFuels!O$4:O$1000)</f>
        <v>3.033898314359843E-5</v>
      </c>
      <c r="Q2029" s="1" cm="1">
        <f t="array" ref="Q2029">SUMPRODUCT(ISNUMBER(SEARCH("SUP_NGAH2CCS",[1]OUT_SyntheticFuels!$C$4:$C$1000))*1,("Var_cap"=[1]OUT_SyntheticFuels!$B$4:$B$1000)*1,[1]OUT_SyntheticFuels!P$4:P$1000)</f>
        <v>5.4621296153862865E-5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2.45037476524978E-5</v>
      </c>
      <c r="J2030" s="1">
        <f t="shared" ref="J2030" si="2206">SUM(J2031:J2032)</f>
        <v>5.0287362463691233E-2</v>
      </c>
      <c r="K2030" s="1">
        <f t="shared" ref="K2030" si="2207">SUM(K2031:K2032)</f>
        <v>9.5923419146150268E-4</v>
      </c>
      <c r="L2030" s="1">
        <f t="shared" ref="L2030:O2030" si="2208">SUM(L2031:L2032)</f>
        <v>9.5898402665980237E-4</v>
      </c>
      <c r="M2030" s="1">
        <f t="shared" si="2208"/>
        <v>9.4659073498654309E-2</v>
      </c>
      <c r="N2030" s="1">
        <f t="shared" si="2208"/>
        <v>0.18159111931124233</v>
      </c>
      <c r="O2030" s="1">
        <f t="shared" si="2208"/>
        <v>0.1981102001349902</v>
      </c>
      <c r="P2030" s="1">
        <f>SUM(P2031:P2032)</f>
        <v>0.28356813477567633</v>
      </c>
      <c r="Q2030" s="1">
        <f>SUM(Q2031:Q2032)</f>
        <v>0.28810489668425876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2.45037476524978E-5</v>
      </c>
      <c r="J2031" s="1" cm="1">
        <f t="array" ref="J2031">SUMPRODUCT(ISNUMBER(SEARCH("SUP_WODH2",[1]OUT_SyntheticFuels!$C$4:$C$1000))*1,("Var_cap"=[1]OUT_SyntheticFuels!$B$4:$B$1000)*1,[1]OUT_SyntheticFuels!I$4:I$1000)-J2032</f>
        <v>5.0287362463691233E-2</v>
      </c>
      <c r="K2031" s="1" cm="1">
        <f t="array" ref="K2031">SUMPRODUCT(ISNUMBER(SEARCH("SUP_WODH2",[1]OUT_SyntheticFuels!$C$4:$C$1000))*1,("Var_cap"=[1]OUT_SyntheticFuels!$B$4:$B$1000)*1,[1]OUT_SyntheticFuels!J$4:J$1000)-K2032</f>
        <v>9.5923419146150268E-4</v>
      </c>
      <c r="L2031" s="1" cm="1">
        <f t="array" ref="L2031">SUMPRODUCT(ISNUMBER(SEARCH("SUP_WODH2",[1]OUT_SyntheticFuels!$C$4:$C$1000))*1,("Var_cap"=[1]OUT_SyntheticFuels!$B$4:$B$1000)*1,[1]OUT_SyntheticFuels!K$4:K$1000)-L2032</f>
        <v>9.5898402665980237E-4</v>
      </c>
      <c r="M2031" s="1" cm="1">
        <f t="array" ref="M2031">SUMPRODUCT(ISNUMBER(SEARCH("SUP_WODH2",[1]OUT_SyntheticFuels!$C$4:$C$1000))*1,("Var_cap"=[1]OUT_SyntheticFuels!$B$4:$B$1000)*1,[1]OUT_SyntheticFuels!L$4:L$1000)-M2032</f>
        <v>4.3436464329901781E-5</v>
      </c>
      <c r="N2031" s="1" cm="1">
        <f t="array" ref="N2031">SUMPRODUCT(ISNUMBER(SEARCH("SUP_WODH2",[1]OUT_SyntheticFuels!$C$4:$C$1000))*1,("Var_cap"=[1]OUT_SyntheticFuels!$B$4:$B$1000)*1,[1]OUT_SyntheticFuels!M$4:M$1000)-N2032</f>
        <v>1.9789657483199052E-5</v>
      </c>
      <c r="O2031" s="1" cm="1">
        <f t="array" ref="O2031">SUMPRODUCT(ISNUMBER(SEARCH("SUP_WODH2",[1]OUT_SyntheticFuels!$C$4:$C$1000))*1,("Var_cap"=[1]OUT_SyntheticFuels!$B$4:$B$1000)*1,[1]OUT_SyntheticFuels!N$4:N$1000)-O2032</f>
        <v>1.6135871143935221E-5</v>
      </c>
      <c r="P2031" s="1" cm="1">
        <f t="array" ref="P2031">SUMPRODUCT(ISNUMBER(SEARCH("SUP_WODH2",[1]OUT_SyntheticFuels!$C$4:$C$1000))*1,("Var_cap"=[1]OUT_SyntheticFuels!$B$4:$B$1000)*1,[1]OUT_SyntheticFuels!O$4:O$1000)-P2032</f>
        <v>1.6223881233734527E-5</v>
      </c>
      <c r="Q2031" s="1" cm="1">
        <f t="array" ref="Q2031">SUMPRODUCT(ISNUMBER(SEARCH("SUP_WODH2",[1]OUT_SyntheticFuels!$C$4:$C$1000))*1,("Var_cap"=[1]OUT_SyntheticFuels!$B$4:$B$1000)*1,[1]OUT_SyntheticFuels!P$4:P$1000)-Q2032</f>
        <v>3.3531482728499373E-5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9.4615637034324407E-2</v>
      </c>
      <c r="N2032" s="1" cm="1">
        <f t="array" ref="N2032">SUMPRODUCT(ISNUMBER(SEARCH("SUP_WODH2CCS",[1]OUT_SyntheticFuels!$C$4:$C$1000))*1,("Var_cap"=[1]OUT_SyntheticFuels!$B$4:$B$1000)*1,[1]OUT_SyntheticFuels!M$4:M$1000)</f>
        <v>0.18157132965375913</v>
      </c>
      <c r="O2032" s="1" cm="1">
        <f t="array" ref="O2032">SUMPRODUCT(ISNUMBER(SEARCH("SUP_WODH2CCS",[1]OUT_SyntheticFuels!$C$4:$C$1000))*1,("Var_cap"=[1]OUT_SyntheticFuels!$B$4:$B$1000)*1,[1]OUT_SyntheticFuels!N$4:N$1000)</f>
        <v>0.19809406426384626</v>
      </c>
      <c r="P2032" s="1" cm="1">
        <f t="array" ref="P2032">SUMPRODUCT(ISNUMBER(SEARCH("SUP_WODH2CCS",[1]OUT_SyntheticFuels!$C$4:$C$1000))*1,("Var_cap"=[1]OUT_SyntheticFuels!$B$4:$B$1000)*1,[1]OUT_SyntheticFuels!O$4:O$1000)</f>
        <v>0.28355191089444259</v>
      </c>
      <c r="Q2032" s="1" cm="1">
        <f t="array" ref="Q2032">SUMPRODUCT(ISNUMBER(SEARCH("SUP_WODH2CCS",[1]OUT_SyntheticFuels!$C$4:$C$1000))*1,("Var_cap"=[1]OUT_SyntheticFuels!$B$4:$B$1000)*1,[1]OUT_SyntheticFuels!P$4:P$1000)</f>
        <v>0.28807136520153026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6.2412217897551477E-2</v>
      </c>
      <c r="G2034" s="7" cm="1">
        <f t="array" ref="G2034">SUMPRODUCT(("CT_CWODBDS"=[1]OUT_SyntheticFuels!$C$4:$C$1000)*1,("Var_cap"=[1]OUT_SyntheticFuels!$B$4:$B$1000)*1,[1]OUT_SyntheticFuels!F$4:F$1000)</f>
        <v>6.2412055033868874E-2</v>
      </c>
      <c r="H2034" s="7" cm="1">
        <f t="array" ref="H2034">SUMPRODUCT(("CT_CWODBDS"=[1]OUT_SyntheticFuels!$C$4:$C$1000)*1,("Var_cap"=[1]OUT_SyntheticFuels!$B$4:$B$1000)*1,[1]OUT_SyntheticFuels!G$4:G$1000)</f>
        <v>2.4439972691525647E-5</v>
      </c>
      <c r="I2034" s="7" cm="1">
        <f t="array" ref="I2034">SUMPRODUCT(("CT_CWODBDS"=[1]OUT_SyntheticFuels!$C$4:$C$1000)*1,("Var_cap"=[1]OUT_SyntheticFuels!$B$4:$B$1000)*1,[1]OUT_SyntheticFuels!H$4:H$1000)</f>
        <v>2.3880496153372288E-5</v>
      </c>
      <c r="J2034" s="7" cm="1">
        <f t="array" ref="J2034">SUMPRODUCT(("CT_CWODBDS"=[1]OUT_SyntheticFuels!$C$4:$C$1000)*1,("Var_cap"=[1]OUT_SyntheticFuels!$B$4:$B$1000)*1,[1]OUT_SyntheticFuels!I$4:I$1000)</f>
        <v>1.7630233990978753E-5</v>
      </c>
      <c r="K2034" s="7" cm="1">
        <f t="array" ref="K2034">SUMPRODUCT(("CT_CWODBDS"=[1]OUT_SyntheticFuels!$C$4:$C$1000)*1,("Var_cap"=[1]OUT_SyntheticFuels!$B$4:$B$1000)*1,[1]OUT_SyntheticFuels!J$4:J$1000)</f>
        <v>1.1758800309269625E-5</v>
      </c>
      <c r="L2034" s="7" cm="1">
        <f t="array" ref="L2034">SUMPRODUCT(("CT_CWODBDS"=[1]OUT_SyntheticFuels!$C$4:$C$1000)*1,("Var_cap"=[1]OUT_SyntheticFuels!$B$4:$B$1000)*1,[1]OUT_SyntheticFuels!K$4:K$1000)</f>
        <v>1.2110453033236751E-5</v>
      </c>
      <c r="M2034" s="7" cm="1">
        <f t="array" ref="M2034">SUMPRODUCT(("CT_CWODBDS"=[1]OUT_SyntheticFuels!$C$4:$C$1000)*1,("Var_cap"=[1]OUT_SyntheticFuels!$B$4:$B$1000)*1,[1]OUT_SyntheticFuels!L$4:L$1000)</f>
        <v>1.7688913183528951E-5</v>
      </c>
      <c r="N2034" s="7" cm="1">
        <f t="array" ref="N2034">SUMPRODUCT(("CT_CWODBDS"=[1]OUT_SyntheticFuels!$C$4:$C$1000)*1,("Var_cap"=[1]OUT_SyntheticFuels!$B$4:$B$1000)*1,[1]OUT_SyntheticFuels!M$4:M$1000)</f>
        <v>1.027679362294926E-5</v>
      </c>
      <c r="O2034" s="7" cm="1">
        <f t="array" ref="O2034">SUMPRODUCT(("CT_CWODBDS"=[1]OUT_SyntheticFuels!$C$4:$C$1000)*1,("Var_cap"=[1]OUT_SyntheticFuels!$B$4:$B$1000)*1,[1]OUT_SyntheticFuels!N$4:N$1000)</f>
        <v>5.3348238183124521E-5</v>
      </c>
      <c r="P2034" s="7" cm="1">
        <f t="array" ref="P2034">SUMPRODUCT(("CT_CWODBDS"=[1]OUT_SyntheticFuels!$C$4:$C$1000)*1,("Var_cap"=[1]OUT_SyntheticFuels!$B$4:$B$1000)*1,[1]OUT_SyntheticFuels!O$4:O$1000)</f>
        <v>4.7631343471992213E-5</v>
      </c>
      <c r="Q2034" s="7" cm="1">
        <f t="array" ref="Q2034">SUMPRODUCT(("CT_CWODBDS"=[1]OUT_SyntheticFuels!$C$4:$C$1000)*1,("Var_cap"=[1]OUT_SyntheticFuels!$B$4:$B$1000)*1,[1]OUT_SyntheticFuels!P$4:P$1000)</f>
        <v>4.7282001127589909E-5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9.6059487980364402E-6</v>
      </c>
      <c r="L2035" s="7" cm="1">
        <f t="array" ref="L2035">SUMPRODUCT(("CT_CWODBDSCCS"=[1]OUT_SyntheticFuels!$C$4:$C$1000)*1,("Var_cap"=[1]OUT_SyntheticFuels!$B$4:$B$1000)*1,[1]OUT_SyntheticFuels!K$4:K$1000)</f>
        <v>1.3107602790892E-5</v>
      </c>
      <c r="M2035" s="7" cm="1">
        <f t="array" ref="M2035">SUMPRODUCT(("CT_CWODBDSCCS"=[1]OUT_SyntheticFuels!$C$4:$C$1000)*1,("Var_cap"=[1]OUT_SyntheticFuels!$B$4:$B$1000)*1,[1]OUT_SyntheticFuels!L$4:L$1000)</f>
        <v>0.21173561483734801</v>
      </c>
      <c r="N2035" s="7" cm="1">
        <f t="array" ref="N2035">SUMPRODUCT(("CT_CWODBDSCCS"=[1]OUT_SyntheticFuels!$C$4:$C$1000)*1,("Var_cap"=[1]OUT_SyntheticFuels!$B$4:$B$1000)*1,[1]OUT_SyntheticFuels!M$4:M$1000)</f>
        <v>0.21173443040725201</v>
      </c>
      <c r="O2035" s="7" cm="1">
        <f t="array" ref="O2035">SUMPRODUCT(("CT_CWODBDSCCS"=[1]OUT_SyntheticFuels!$C$4:$C$1000)*1,("Var_cap"=[1]OUT_SyntheticFuels!$B$4:$B$1000)*1,[1]OUT_SyntheticFuels!N$4:N$1000)</f>
        <v>0.211726225737915</v>
      </c>
      <c r="P2035" s="7" cm="1">
        <f t="array" ref="P2035">SUMPRODUCT(("CT_CWODBDSCCS"=[1]OUT_SyntheticFuels!$C$4:$C$1000)*1,("Var_cap"=[1]OUT_SyntheticFuels!$B$4:$B$1000)*1,[1]OUT_SyntheticFuels!O$4:O$1000)</f>
        <v>0.21172306778233599</v>
      </c>
      <c r="Q2035" s="7" cm="1">
        <f t="array" ref="Q2035">SUMPRODUCT(("CT_CWODBDSCCS"=[1]OUT_SyntheticFuels!$C$4:$C$1000)*1,("Var_cap"=[1]OUT_SyntheticFuels!$B$4:$B$1000)*1,[1]OUT_SyntheticFuels!P$4:P$1000)</f>
        <v>0.20120773605282799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2.0517904372311858E-2</v>
      </c>
      <c r="G2036" s="7" cm="1">
        <f t="array" ref="G2036">SUMPRODUCT(("CT_CWODETH"=[1]OUT_SyntheticFuels!$C$4:$C$1000)*1,("Var_cap"=[1]OUT_SyntheticFuels!$B$4:$B$1000)*1,[1]OUT_SyntheticFuels!F$4:F$1000)</f>
        <v>2.0518014970634942E-2</v>
      </c>
      <c r="H2036" s="7" cm="1">
        <f t="array" ref="H2036">SUMPRODUCT(("CT_CWODETH"=[1]OUT_SyntheticFuels!$C$4:$C$1000)*1,("Var_cap"=[1]OUT_SyntheticFuels!$B$4:$B$1000)*1,[1]OUT_SyntheticFuels!G$4:G$1000)</f>
        <v>4.0298817078929641E-2</v>
      </c>
      <c r="I2036" s="7" cm="1">
        <f t="array" ref="I2036">SUMPRODUCT(("CT_CWODETH"=[1]OUT_SyntheticFuels!$C$4:$C$1000)*1,("Var_cap"=[1]OUT_SyntheticFuels!$B$4:$B$1000)*1,[1]OUT_SyntheticFuels!H$4:H$1000)</f>
        <v>5.3286600599514594E-3</v>
      </c>
      <c r="J2036" s="7" cm="1">
        <f t="array" ref="J2036">SUMPRODUCT(("CT_CWODETH"=[1]OUT_SyntheticFuels!$C$4:$C$1000)*1,("Var_cap"=[1]OUT_SyntheticFuels!$B$4:$B$1000)*1,[1]OUT_SyntheticFuels!I$4:I$1000)</f>
        <v>1.1929825622598866E-5</v>
      </c>
      <c r="K2036" s="7" cm="1">
        <f t="array" ref="K2036">SUMPRODUCT(("CT_CWODETH"=[1]OUT_SyntheticFuels!$C$4:$C$1000)*1,("Var_cap"=[1]OUT_SyntheticFuels!$B$4:$B$1000)*1,[1]OUT_SyntheticFuels!J$4:J$1000)</f>
        <v>1.0416002229202137E-5</v>
      </c>
      <c r="L2036" s="7" cm="1">
        <f t="array" ref="L2036">SUMPRODUCT(("CT_CWODETH"=[1]OUT_SyntheticFuels!$C$4:$C$1000)*1,("Var_cap"=[1]OUT_SyntheticFuels!$B$4:$B$1000)*1,[1]OUT_SyntheticFuels!K$4:K$1000)</f>
        <v>7.1699187376901043E-6</v>
      </c>
      <c r="M2036" s="7" cm="1">
        <f t="array" ref="M2036">SUMPRODUCT(("CT_CWODETH"=[1]OUT_SyntheticFuels!$C$4:$C$1000)*1,("Var_cap"=[1]OUT_SyntheticFuels!$B$4:$B$1000)*1,[1]OUT_SyntheticFuels!L$4:L$1000)</f>
        <v>1.0728508505251485E-5</v>
      </c>
      <c r="N2036" s="7" cm="1">
        <f t="array" ref="N2036">SUMPRODUCT(("CT_CWODETH"=[1]OUT_SyntheticFuels!$C$4:$C$1000)*1,("Var_cap"=[1]OUT_SyntheticFuels!$B$4:$B$1000)*1,[1]OUT_SyntheticFuels!M$4:M$1000)</f>
        <v>1.0820843753013013E-5</v>
      </c>
      <c r="O2036" s="7" cm="1">
        <f t="array" ref="O2036">SUMPRODUCT(("CT_CWODETH"=[1]OUT_SyntheticFuels!$C$4:$C$1000)*1,("Var_cap"=[1]OUT_SyntheticFuels!$B$4:$B$1000)*1,[1]OUT_SyntheticFuels!N$4:N$1000)</f>
        <v>3.5306096589831765E-5</v>
      </c>
      <c r="P2036" s="7" cm="1">
        <f t="array" ref="P2036">SUMPRODUCT(("CT_CWODETH"=[1]OUT_SyntheticFuels!$C$4:$C$1000)*1,("Var_cap"=[1]OUT_SyntheticFuels!$B$4:$B$1000)*1,[1]OUT_SyntheticFuels!O$4:O$1000)</f>
        <v>2.5414385150894841E-5</v>
      </c>
      <c r="Q2036" s="7" cm="1">
        <f t="array" ref="Q2036">SUMPRODUCT(("CT_CWODETH"=[1]OUT_SyntheticFuels!$C$4:$C$1000)*1,("Var_cap"=[1]OUT_SyntheticFuels!$B$4:$B$1000)*1,[1]OUT_SyntheticFuels!P$4:P$1000)</f>
        <v>2.8089352337496823E-5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3.6065696393379001E-6</v>
      </c>
      <c r="L2037" s="7" cm="1">
        <f t="array" ref="L2037">SUMPRODUCT(("CT_CWODETHCCS"=[1]OUT_SyntheticFuels!$C$4:$C$1000)*1,("Var_cap"=[1]OUT_SyntheticFuels!$B$4:$B$1000)*1,[1]OUT_SyntheticFuels!K$4:K$1000)</f>
        <v>7.6094818367110303E-6</v>
      </c>
      <c r="M2037" s="7" cm="1">
        <f t="array" ref="M2037">SUMPRODUCT(("CT_CWODETHCCS"=[1]OUT_SyntheticFuels!$C$4:$C$1000)*1,("Var_cap"=[1]OUT_SyntheticFuels!$B$4:$B$1000)*1,[1]OUT_SyntheticFuels!L$4:L$1000)</f>
        <v>1.06042914672407E-5</v>
      </c>
      <c r="N2037" s="7" cm="1">
        <f t="array" ref="N2037">SUMPRODUCT(("CT_CWODETHCCS"=[1]OUT_SyntheticFuels!$C$4:$C$1000)*1,("Var_cap"=[1]OUT_SyntheticFuels!$B$4:$B$1000)*1,[1]OUT_SyntheticFuels!M$4:M$1000)</f>
        <v>1.01786862590807E-5</v>
      </c>
      <c r="O2037" s="7" cm="1">
        <f t="array" ref="O2037">SUMPRODUCT(("CT_CWODETHCCS"=[1]OUT_SyntheticFuels!$C$4:$C$1000)*1,("Var_cap"=[1]OUT_SyntheticFuels!$B$4:$B$1000)*1,[1]OUT_SyntheticFuels!N$4:N$1000)</f>
        <v>3.8176382764105603E-5</v>
      </c>
      <c r="P2037" s="7" cm="1">
        <f t="array" ref="P2037">SUMPRODUCT(("CT_CWODETHCCS"=[1]OUT_SyntheticFuels!$C$4:$C$1000)*1,("Var_cap"=[1]OUT_SyntheticFuels!$B$4:$B$1000)*1,[1]OUT_SyntheticFuels!O$4:O$1000)</f>
        <v>3.4221648037950399E-5</v>
      </c>
      <c r="Q2037" s="7" cm="1">
        <f t="array" ref="Q2037">SUMPRODUCT(("CT_CWODETHCCS"=[1]OUT_SyntheticFuels!$C$4:$C$1000)*1,("Var_cap"=[1]OUT_SyntheticFuels!$B$4:$B$1000)*1,[1]OUT_SyntheticFuels!P$4:P$1000)</f>
        <v>3.3293141192552897E-5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4.9416501599219398E-2</v>
      </c>
      <c r="G2038" s="7" cm="1">
        <f t="array" ref="G2038">SUMPRODUCT(("SUP_MNRBIO"=[1]OUT_SyntheticFuels!$C$4:$C$1000)*1,("Var_cap"=[1]OUT_SyntheticFuels!$B$4:$B$1000)*1,[1]OUT_SyntheticFuels!F$4:F$1000)</f>
        <v>0.1623989859103199</v>
      </c>
      <c r="H2038" s="7" cm="1">
        <f t="array" ref="H2038">SUMPRODUCT(("SUP_MNRBIO"=[1]OUT_SyntheticFuels!$C$4:$C$1000)*1,("Var_cap"=[1]OUT_SyntheticFuels!$B$4:$B$1000)*1,[1]OUT_SyntheticFuels!G$4:G$1000)</f>
        <v>0.1623991099066199</v>
      </c>
      <c r="I2038" s="7" cm="1">
        <f t="array" ref="I2038">SUMPRODUCT(("SUP_MNRBIO"=[1]OUT_SyntheticFuels!$C$4:$C$1000)*1,("Var_cap"=[1]OUT_SyntheticFuels!$B$4:$B$1000)*1,[1]OUT_SyntheticFuels!H$4:H$1000)</f>
        <v>0.16239900627224801</v>
      </c>
      <c r="J2038" s="7" cm="1">
        <f t="array" ref="J2038">SUMPRODUCT(("SUP_MNRBIO"=[1]OUT_SyntheticFuels!$C$4:$C$1000)*1,("Var_cap"=[1]OUT_SyntheticFuels!$B$4:$B$1000)*1,[1]OUT_SyntheticFuels!I$4:I$1000)</f>
        <v>0.16239966491570132</v>
      </c>
      <c r="K2038" s="7" cm="1">
        <f t="array" ref="K2038">SUMPRODUCT(("SUP_MNRBIO"=[1]OUT_SyntheticFuels!$C$4:$C$1000)*1,("Var_cap"=[1]OUT_SyntheticFuels!$B$4:$B$1000)*1,[1]OUT_SyntheticFuels!J$4:J$1000)</f>
        <v>0.1624143787622995</v>
      </c>
      <c r="L2038" s="7" cm="1">
        <f t="array" ref="L2038">SUMPRODUCT(("SUP_MNRBIO"=[1]OUT_SyntheticFuels!$C$4:$C$1000)*1,("Var_cap"=[1]OUT_SyntheticFuels!$B$4:$B$1000)*1,[1]OUT_SyntheticFuels!K$4:K$1000)</f>
        <v>0.21653518615487796</v>
      </c>
      <c r="M2038" s="7" cm="1">
        <f t="array" ref="M2038">SUMPRODUCT(("SUP_MNRBIO"=[1]OUT_SyntheticFuels!$C$4:$C$1000)*1,("Var_cap"=[1]OUT_SyntheticFuels!$B$4:$B$1000)*1,[1]OUT_SyntheticFuels!L$4:L$1000)</f>
        <v>0.23716641097617402</v>
      </c>
      <c r="N2038" s="7" cm="1">
        <f t="array" ref="N2038">SUMPRODUCT(("SUP_MNRBIO"=[1]OUT_SyntheticFuels!$C$4:$C$1000)*1,("Var_cap"=[1]OUT_SyntheticFuels!$B$4:$B$1000)*1,[1]OUT_SyntheticFuels!M$4:M$1000)</f>
        <v>0.23716593889803747</v>
      </c>
      <c r="O2038" s="7" cm="1">
        <f t="array" ref="O2038">SUMPRODUCT(("SUP_MNRBIO"=[1]OUT_SyntheticFuels!$C$4:$C$1000)*1,("Var_cap"=[1]OUT_SyntheticFuels!$B$4:$B$1000)*1,[1]OUT_SyntheticFuels!N$4:N$1000)</f>
        <v>0.24362332691326663</v>
      </c>
      <c r="P2038" s="7" cm="1">
        <f t="array" ref="P2038">SUMPRODUCT(("SUP_MNRBIO"=[1]OUT_SyntheticFuels!$C$4:$C$1000)*1,("Var_cap"=[1]OUT_SyntheticFuels!$B$4:$B$1000)*1,[1]OUT_SyntheticFuels!O$4:O$1000)</f>
        <v>0.24362318405842812</v>
      </c>
      <c r="Q2038" s="7" cm="1">
        <f t="array" ref="Q2038">SUMPRODUCT(("SUP_MNRBIO"=[1]OUT_SyntheticFuels!$C$4:$C$1000)*1,("Var_cap"=[1]OUT_SyntheticFuels!$B$4:$B$1000)*1,[1]OUT_SyntheticFuels!P$4:P$1000)</f>
        <v>0.2437198030294935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0.21266686747858618</v>
      </c>
      <c r="G2039" s="7" cm="1">
        <f t="array" ref="G2039">SUMPRODUCT(("SUP_WSTBIO"=[1]OUT_SyntheticFuels!$C$4:$C$1000)*1,("Var_cap"=[1]OUT_SyntheticFuels!$B$4:$B$1000)*1,[1]OUT_SyntheticFuels!F$4:F$1000)</f>
        <v>0.21689566421660231</v>
      </c>
      <c r="H2039" s="7" cm="1">
        <f t="array" ref="H2039">SUMPRODUCT(("SUP_WSTBIO"=[1]OUT_SyntheticFuels!$C$4:$C$1000)*1,("Var_cap"=[1]OUT_SyntheticFuels!$B$4:$B$1000)*1,[1]OUT_SyntheticFuels!G$4:G$1000)</f>
        <v>0.21689498995675782</v>
      </c>
      <c r="I2039" s="7" cm="1">
        <f t="array" ref="I2039">SUMPRODUCT(("SUP_WSTBIO"=[1]OUT_SyntheticFuels!$C$4:$C$1000)*1,("Var_cap"=[1]OUT_SyntheticFuels!$B$4:$B$1000)*1,[1]OUT_SyntheticFuels!H$4:H$1000)</f>
        <v>0.21923994323446769</v>
      </c>
      <c r="J2039" s="7" cm="1">
        <f t="array" ref="J2039">SUMPRODUCT(("SUP_WSTBIO"=[1]OUT_SyntheticFuels!$C$4:$C$1000)*1,("Var_cap"=[1]OUT_SyntheticFuels!$B$4:$B$1000)*1,[1]OUT_SyntheticFuels!I$4:I$1000)</f>
        <v>0.21878020325001768</v>
      </c>
      <c r="K2039" s="7" cm="1">
        <f t="array" ref="K2039">SUMPRODUCT(("SUP_WSTBIO"=[1]OUT_SyntheticFuels!$C$4:$C$1000)*1,("Var_cap"=[1]OUT_SyntheticFuels!$B$4:$B$1000)*1,[1]OUT_SyntheticFuels!J$4:J$1000)</f>
        <v>0.31763768667680148</v>
      </c>
      <c r="L2039" s="7" cm="1">
        <f t="array" ref="L2039">SUMPRODUCT(("SUP_WSTBIO"=[1]OUT_SyntheticFuels!$C$4:$C$1000)*1,("Var_cap"=[1]OUT_SyntheticFuels!$B$4:$B$1000)*1,[1]OUT_SyntheticFuels!K$4:K$1000)</f>
        <v>0.3482068241718429</v>
      </c>
      <c r="M2039" s="7" cm="1">
        <f t="array" ref="M2039">SUMPRODUCT(("SUP_WSTBIO"=[1]OUT_SyntheticFuels!$C$4:$C$1000)*1,("Var_cap"=[1]OUT_SyntheticFuels!$B$4:$B$1000)*1,[1]OUT_SyntheticFuels!L$4:L$1000)</f>
        <v>0.37191080336035159</v>
      </c>
      <c r="N2039" s="7" cm="1">
        <f t="array" ref="N2039">SUMPRODUCT(("SUP_WSTBIO"=[1]OUT_SyntheticFuels!$C$4:$C$1000)*1,("Var_cap"=[1]OUT_SyntheticFuels!$B$4:$B$1000)*1,[1]OUT_SyntheticFuels!M$4:M$1000)</f>
        <v>0.40058167501124947</v>
      </c>
      <c r="O2039" s="7" cm="1">
        <f t="array" ref="O2039">SUMPRODUCT(("SUP_WSTBIO"=[1]OUT_SyntheticFuels!$C$4:$C$1000)*1,("Var_cap"=[1]OUT_SyntheticFuels!$B$4:$B$1000)*1,[1]OUT_SyntheticFuels!N$4:N$1000)</f>
        <v>0.42756786270963859</v>
      </c>
      <c r="P2039" s="7" cm="1">
        <f t="array" ref="P2039">SUMPRODUCT(("SUP_WSTBIO"=[1]OUT_SyntheticFuels!$C$4:$C$1000)*1,("Var_cap"=[1]OUT_SyntheticFuels!$B$4:$B$1000)*1,[1]OUT_SyntheticFuels!O$4:O$1000)</f>
        <v>0.43102176002809911</v>
      </c>
      <c r="Q2039" s="7" cm="1">
        <f t="array" ref="Q2039">SUMPRODUCT(("SUP_WSTBIO"=[1]OUT_SyntheticFuels!$C$4:$C$1000)*1,("Var_cap"=[1]OUT_SyntheticFuels!$B$4:$B$1000)*1,[1]OUT_SyntheticFuels!P$4:P$1000)</f>
        <v>0.431722909435378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1.6071341920470899E-5</v>
      </c>
      <c r="L2041" s="7" cm="1">
        <f t="array" ref="L2041">SUMPRODUCT(("SUP_WSTHTGBIO"=[1]OUT_SyntheticFuels!$C$4:$C$1000)*1,("Var_cap"=[1]OUT_SyntheticFuels!$B$4:$B$1000)*1,[1]OUT_SyntheticFuels!K$4:K$1000)</f>
        <v>1.6532395211119615E-5</v>
      </c>
      <c r="M2041" s="7" cm="1">
        <f t="array" ref="M2041">SUMPRODUCT(("SUP_WSTHTGBIO"=[1]OUT_SyntheticFuels!$C$4:$C$1000)*1,("Var_cap"=[1]OUT_SyntheticFuels!$B$4:$B$1000)*1,[1]OUT_SyntheticFuels!L$4:L$1000)</f>
        <v>4.3539603323818976E-3</v>
      </c>
      <c r="N2041" s="7" cm="1">
        <f t="array" ref="N2041">SUMPRODUCT(("SUP_WSTHTGBIO"=[1]OUT_SyntheticFuels!$C$4:$C$1000)*1,("Var_cap"=[1]OUT_SyntheticFuels!$B$4:$B$1000)*1,[1]OUT_SyntheticFuels!M$4:M$1000)</f>
        <v>4.3376238451983953E-3</v>
      </c>
      <c r="O2041" s="7" cm="1">
        <f t="array" ref="O2041">SUMPRODUCT(("SUP_WSTHTGBIO"=[1]OUT_SyntheticFuels!$C$4:$C$1000)*1,("Var_cap"=[1]OUT_SyntheticFuels!$B$4:$B$1000)*1,[1]OUT_SyntheticFuels!N$4:N$1000)</f>
        <v>4.4695764979279318E-3</v>
      </c>
      <c r="P2041" s="7" cm="1">
        <f t="array" ref="P2041">SUMPRODUCT(("SUP_WSTHTGBIO"=[1]OUT_SyntheticFuels!$C$4:$C$1000)*1,("Var_cap"=[1]OUT_SyntheticFuels!$B$4:$B$1000)*1,[1]OUT_SyntheticFuels!O$4:O$1000)</f>
        <v>9.4160202225599971E-4</v>
      </c>
      <c r="Q2041" s="7" cm="1">
        <f t="array" ref="Q2041">SUMPRODUCT(("SUP_WSTHTGBIO"=[1]OUT_SyntheticFuels!$C$4:$C$1000)*1,("Var_cap"=[1]OUT_SyntheticFuels!$B$4:$B$1000)*1,[1]OUT_SyntheticFuels!P$4:P$1000)</f>
        <v>1.3340004814149252E-4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2.48281850695777E-6</v>
      </c>
      <c r="L2042" s="7" cm="1">
        <f t="array" ref="L2042">SUMPRODUCT(("SUP_WSTHTGBIOCCS"=[1]OUT_SyntheticFuels!$C$4:$C$1000)*1,("Var_cap"=[1]OUT_SyntheticFuels!$B$4:$B$1000)*1,[1]OUT_SyntheticFuels!K$4:K$1000)</f>
        <v>2.7140660397622396E-6</v>
      </c>
      <c r="M2042" s="7" cm="1">
        <f t="array" ref="M2042">SUMPRODUCT(("SUP_WSTHTGBIOCCS"=[1]OUT_SyntheticFuels!$C$4:$C$1000)*1,("Var_cap"=[1]OUT_SyntheticFuels!$B$4:$B$1000)*1,[1]OUT_SyntheticFuels!L$4:L$1000)</f>
        <v>1.3733279958879894E-5</v>
      </c>
      <c r="N2042" s="7" cm="1">
        <f t="array" ref="N2042">SUMPRODUCT(("SUP_WSTHTGBIOCCS"=[1]OUT_SyntheticFuels!$C$4:$C$1000)*1,("Var_cap"=[1]OUT_SyntheticFuels!$B$4:$B$1000)*1,[1]OUT_SyntheticFuels!M$4:M$1000)</f>
        <v>1.1284230761617809E-5</v>
      </c>
      <c r="O2042" s="7" cm="1">
        <f t="array" ref="O2042">SUMPRODUCT(("SUP_WSTHTGBIOCCS"=[1]OUT_SyntheticFuels!$C$4:$C$1000)*1,("Var_cap"=[1]OUT_SyntheticFuels!$B$4:$B$1000)*1,[1]OUT_SyntheticFuels!N$4:N$1000)</f>
        <v>2.1581699581537694E-5</v>
      </c>
      <c r="P2042" s="7" cm="1">
        <f t="array" ref="P2042">SUMPRODUCT(("SUP_WSTHTGBIOCCS"=[1]OUT_SyntheticFuels!$C$4:$C$1000)*1,("Var_cap"=[1]OUT_SyntheticFuels!$B$4:$B$1000)*1,[1]OUT_SyntheticFuels!O$4:O$1000)</f>
        <v>2.1337452670771339E-5</v>
      </c>
      <c r="Q2042" s="7" cm="1">
        <f t="array" ref="Q2042">SUMPRODUCT(("SUP_WSTHTGBIOCCS"=[1]OUT_SyntheticFuels!$C$4:$C$1000)*1,("Var_cap"=[1]OUT_SyntheticFuels!$B$4:$B$1000)*1,[1]OUT_SyntheticFuels!P$4:P$1000)</f>
        <v>1.2674261111418411E-5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1.7334312794812599E-7</v>
      </c>
      <c r="G2043" s="7" cm="1">
        <f t="array" ref="G2043">SUMPRODUCT(("SUP_WODBIO"=[1]OUT_SyntheticFuels!$C$4:$C$1000)*1,("Var_cap"=[1]OUT_SyntheticFuels!$B$4:$B$1000)*1,[1]OUT_SyntheticFuels!F$4:F$1000)</f>
        <v>6.333283176353532E-6</v>
      </c>
      <c r="H2043" s="7" cm="1">
        <f t="array" ref="H2043">SUMPRODUCT(("SUP_WODBIO"=[1]OUT_SyntheticFuels!$C$4:$C$1000)*1,("Var_cap"=[1]OUT_SyntheticFuels!$B$4:$B$1000)*1,[1]OUT_SyntheticFuels!G$4:G$1000)</f>
        <v>6.4994473351761255E-6</v>
      </c>
      <c r="I2043" s="7" cm="1">
        <f t="array" ref="I2043">SUMPRODUCT(("SUP_WODBIO"=[1]OUT_SyntheticFuels!$C$4:$C$1000)*1,("Var_cap"=[1]OUT_SyntheticFuels!$B$4:$B$1000)*1,[1]OUT_SyntheticFuels!H$4:H$1000)</f>
        <v>6.6574307135025259E-6</v>
      </c>
      <c r="J2043" s="7" cm="1">
        <f t="array" ref="J2043">SUMPRODUCT(("SUP_WODBIO"=[1]OUT_SyntheticFuels!$C$4:$C$1000)*1,("Var_cap"=[1]OUT_SyntheticFuels!$B$4:$B$1000)*1,[1]OUT_SyntheticFuels!I$4:I$1000)</f>
        <v>1.2577940970686547E-5</v>
      </c>
      <c r="K2043" s="7" cm="1">
        <f t="array" ref="K2043">SUMPRODUCT(("SUP_WODBIO"=[1]OUT_SyntheticFuels!$C$4:$C$1000)*1,("Var_cap"=[1]OUT_SyntheticFuels!$B$4:$B$1000)*1,[1]OUT_SyntheticFuels!J$4:J$1000)</f>
        <v>1.0355765599221349E-5</v>
      </c>
      <c r="L2043" s="7" cm="1">
        <f t="array" ref="L2043">SUMPRODUCT(("SUP_WODBIO"=[1]OUT_SyntheticFuels!$C$4:$C$1000)*1,("Var_cap"=[1]OUT_SyntheticFuels!$B$4:$B$1000)*1,[1]OUT_SyntheticFuels!K$4:K$1000)</f>
        <v>1.0263705101387577E-5</v>
      </c>
      <c r="M2043" s="7" cm="1">
        <f t="array" ref="M2043">SUMPRODUCT(("SUP_WODBIO"=[1]OUT_SyntheticFuels!$C$4:$C$1000)*1,("Var_cap"=[1]OUT_SyntheticFuels!$B$4:$B$1000)*1,[1]OUT_SyntheticFuels!L$4:L$1000)</f>
        <v>1.2791826173952471E-5</v>
      </c>
      <c r="N2043" s="7" cm="1">
        <f t="array" ref="N2043">SUMPRODUCT(("SUP_WODBIO"=[1]OUT_SyntheticFuels!$C$4:$C$1000)*1,("Var_cap"=[1]OUT_SyntheticFuels!$B$4:$B$1000)*1,[1]OUT_SyntheticFuels!M$4:M$1000)</f>
        <v>8.8214320745972116E-6</v>
      </c>
      <c r="O2043" s="7" cm="1">
        <f t="array" ref="O2043">SUMPRODUCT(("SUP_WODBIO"=[1]OUT_SyntheticFuels!$C$4:$C$1000)*1,("Var_cap"=[1]OUT_SyntheticFuels!$B$4:$B$1000)*1,[1]OUT_SyntheticFuels!N$4:N$1000)</f>
        <v>1.5730762695072205E-5</v>
      </c>
      <c r="P2043" s="7" cm="1">
        <f t="array" ref="P2043">SUMPRODUCT(("SUP_WODBIO"=[1]OUT_SyntheticFuels!$C$4:$C$1000)*1,("Var_cap"=[1]OUT_SyntheticFuels!$B$4:$B$1000)*1,[1]OUT_SyntheticFuels!O$4:O$1000)</f>
        <v>1.2858492099806819E-5</v>
      </c>
      <c r="Q2043" s="7" cm="1">
        <f t="array" ref="Q2043">SUMPRODUCT(("SUP_WODBIO"=[1]OUT_SyntheticFuels!$C$4:$C$1000)*1,("Var_cap"=[1]OUT_SyntheticFuels!$B$4:$B$1000)*1,[1]OUT_SyntheticFuels!P$4:P$1000)</f>
        <v>5.0787296592147089E-5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6.3468331967794199E-6</v>
      </c>
      <c r="L2044" s="7" cm="1">
        <f t="array" ref="L2044">SUMPRODUCT(("SUP_WODBIOCCS"=[1]OUT_SyntheticFuels!$C$4:$C$1000)*1,("Var_cap"=[1]OUT_SyntheticFuels!$B$4:$B$1000)*1,[1]OUT_SyntheticFuels!K$4:K$1000)</f>
        <v>7.4468381887669304E-6</v>
      </c>
      <c r="M2044" s="7" cm="1">
        <f t="array" ref="M2044">SUMPRODUCT(("SUP_WODBIOCCS"=[1]OUT_SyntheticFuels!$C$4:$C$1000)*1,("Var_cap"=[1]OUT_SyntheticFuels!$B$4:$B$1000)*1,[1]OUT_SyntheticFuels!L$4:L$1000)</f>
        <v>1.20941028567012E-5</v>
      </c>
      <c r="N2044" s="7" cm="1">
        <f t="array" ref="N2044">SUMPRODUCT(("SUP_WODBIOCCS"=[1]OUT_SyntheticFuels!$C$4:$C$1000)*1,("Var_cap"=[1]OUT_SyntheticFuels!$B$4:$B$1000)*1,[1]OUT_SyntheticFuels!M$4:M$1000)</f>
        <v>1.1297772160442E-5</v>
      </c>
      <c r="O2044" s="7" cm="1">
        <f t="array" ref="O2044">SUMPRODUCT(("SUP_WODBIOCCS"=[1]OUT_SyntheticFuels!$C$4:$C$1000)*1,("Var_cap"=[1]OUT_SyntheticFuels!$B$4:$B$1000)*1,[1]OUT_SyntheticFuels!N$4:N$1000)</f>
        <v>1.7170351678770699E-5</v>
      </c>
      <c r="P2044" s="7" cm="1">
        <f t="array" ref="P2044">SUMPRODUCT(("SUP_WODBIOCCS"=[1]OUT_SyntheticFuels!$C$4:$C$1000)*1,("Var_cap"=[1]OUT_SyntheticFuels!$B$4:$B$1000)*1,[1]OUT_SyntheticFuels!O$4:O$1000)</f>
        <v>1.6327319585607101E-5</v>
      </c>
      <c r="Q2044" s="7" cm="1">
        <f t="array" ref="Q2044">SUMPRODUCT(("SUP_WODBIOCCS"=[1]OUT_SyntheticFuels!$C$4:$C$1000)*1,("Var_cap"=[1]OUT_SyntheticFuels!$B$4:$B$1000)*1,[1]OUT_SyntheticFuels!P$4:P$1000)</f>
        <v>3.4834552660814701E-5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4.2309156897332299E-2</v>
      </c>
      <c r="G2045" s="7" cm="1">
        <f t="array" ref="G2045">SUMPRODUCT(("SUP_BIONGA"=[1]OUT_SyntheticFuels!$C$4:$C$1000)*1,("Var_cap"=[1]OUT_SyntheticFuels!$B$4:$B$1000)*1,[1]OUT_SyntheticFuels!F$4:F$1000)</f>
        <v>0.11486511289894909</v>
      </c>
      <c r="H2045" s="7" cm="1">
        <f t="array" ref="H2045">SUMPRODUCT(("SUP_BIONGA"=[1]OUT_SyntheticFuels!$C$4:$C$1000)*1,("Var_cap"=[1]OUT_SyntheticFuels!$B$4:$B$1000)*1,[1]OUT_SyntheticFuels!G$4:G$1000)</f>
        <v>9.5884328105891398E-2</v>
      </c>
      <c r="I2045" s="7" cm="1">
        <f t="array" ref="I2045">SUMPRODUCT(("SUP_BIONGA"=[1]OUT_SyntheticFuels!$C$4:$C$1000)*1,("Var_cap"=[1]OUT_SyntheticFuels!$B$4:$B$1000)*1,[1]OUT_SyntheticFuels!H$4:H$1000)</f>
        <v>9.0097215907677691E-2</v>
      </c>
      <c r="J2045" s="7" cm="1">
        <f t="array" ref="J2045">SUMPRODUCT(("SUP_BIONGA"=[1]OUT_SyntheticFuels!$C$4:$C$1000)*1,("Var_cap"=[1]OUT_SyntheticFuels!$B$4:$B$1000)*1,[1]OUT_SyntheticFuels!I$4:I$1000)</f>
        <v>8.9650382919009286E-2</v>
      </c>
      <c r="K2045" s="7" cm="1">
        <f t="array" ref="K2045">SUMPRODUCT(("SUP_BIONGA"=[1]OUT_SyntheticFuels!$C$4:$C$1000)*1,("Var_cap"=[1]OUT_SyntheticFuels!$B$4:$B$1000)*1,[1]OUT_SyntheticFuels!J$4:J$1000)</f>
        <v>0.1101064808886139</v>
      </c>
      <c r="L2045" s="7" cm="1">
        <f t="array" ref="L2045">SUMPRODUCT(("SUP_BIONGA"=[1]OUT_SyntheticFuels!$C$4:$C$1000)*1,("Var_cap"=[1]OUT_SyntheticFuels!$B$4:$B$1000)*1,[1]OUT_SyntheticFuels!K$4:K$1000)</f>
        <v>0.18385081509274323</v>
      </c>
      <c r="M2045" s="7" cm="1">
        <f t="array" ref="M2045">SUMPRODUCT(("SUP_BIONGA"=[1]OUT_SyntheticFuels!$C$4:$C$1000)*1,("Var_cap"=[1]OUT_SyntheticFuels!$B$4:$B$1000)*1,[1]OUT_SyntheticFuels!L$4:L$1000)</f>
        <v>0.21628846203377117</v>
      </c>
      <c r="N2045" s="7" cm="1">
        <f t="array" ref="N2045">SUMPRODUCT(("SUP_BIONGA"=[1]OUT_SyntheticFuels!$C$4:$C$1000)*1,("Var_cap"=[1]OUT_SyntheticFuels!$B$4:$B$1000)*1,[1]OUT_SyntheticFuels!M$4:M$1000)</f>
        <v>0.28527296885230036</v>
      </c>
      <c r="O2045" s="7" cm="1">
        <f t="array" ref="O2045">SUMPRODUCT(("SUP_BIONGA"=[1]OUT_SyntheticFuels!$C$4:$C$1000)*1,("Var_cap"=[1]OUT_SyntheticFuels!$B$4:$B$1000)*1,[1]OUT_SyntheticFuels!N$4:N$1000)</f>
        <v>0.30119293163282168</v>
      </c>
      <c r="P2045" s="7" cm="1">
        <f t="array" ref="P2045">SUMPRODUCT(("SUP_BIONGA"=[1]OUT_SyntheticFuels!$C$4:$C$1000)*1,("Var_cap"=[1]OUT_SyntheticFuels!$B$4:$B$1000)*1,[1]OUT_SyntheticFuels!O$4:O$1000)</f>
        <v>0.30119328386280819</v>
      </c>
      <c r="Q2045" s="7" cm="1">
        <f t="array" ref="Q2045">SUMPRODUCT(("SUP_BIONGA"=[1]OUT_SyntheticFuels!$C$4:$C$1000)*1,("Var_cap"=[1]OUT_SyntheticFuels!$B$4:$B$1000)*1,[1]OUT_SyntheticFuels!P$4:P$1000)</f>
        <v>0.30119516085667408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0.35697717477614738</v>
      </c>
      <c r="G2046" s="7" cm="1">
        <f t="array" ref="G2046">SUMPRODUCT(("CT_CWODPLT"=[1]OUT_SyntheticFuels!$C$4:$C$1000)*1,("Var_cap"=[1]OUT_SyntheticFuels!$B$4:$B$1000)*1,[1]OUT_SyntheticFuels!F$4:F$1000)</f>
        <v>0.40981426846191765</v>
      </c>
      <c r="H2046" s="7" cm="1">
        <f t="array" ref="H2046">SUMPRODUCT(("CT_CWODPLT"=[1]OUT_SyntheticFuels!$C$4:$C$1000)*1,("Var_cap"=[1]OUT_SyntheticFuels!$B$4:$B$1000)*1,[1]OUT_SyntheticFuels!G$4:G$1000)</f>
        <v>0.39366708405884598</v>
      </c>
      <c r="I2046" s="7" cm="1">
        <f t="array" ref="I2046">SUMPRODUCT(("CT_CWODPLT"=[1]OUT_SyntheticFuels!$C$4:$C$1000)*1,("Var_cap"=[1]OUT_SyntheticFuels!$B$4:$B$1000)*1,[1]OUT_SyntheticFuels!H$4:H$1000)</f>
        <v>0.39366647915122904</v>
      </c>
      <c r="J2046" s="7" cm="1">
        <f t="array" ref="J2046">SUMPRODUCT(("CT_CWODPLT"=[1]OUT_SyntheticFuels!$C$4:$C$1000)*1,("Var_cap"=[1]OUT_SyntheticFuels!$B$4:$B$1000)*1,[1]OUT_SyntheticFuels!I$4:I$1000)</f>
        <v>0.4203336948620553</v>
      </c>
      <c r="K2046" s="7" cm="1">
        <f t="array" ref="K2046">SUMPRODUCT(("CT_CWODPLT"=[1]OUT_SyntheticFuels!$C$4:$C$1000)*1,("Var_cap"=[1]OUT_SyntheticFuels!$B$4:$B$1000)*1,[1]OUT_SyntheticFuels!J$4:J$1000)</f>
        <v>0.43224831580504741</v>
      </c>
      <c r="L2046" s="7" cm="1">
        <f t="array" ref="L2046">SUMPRODUCT(("CT_CWODPLT"=[1]OUT_SyntheticFuels!$C$4:$C$1000)*1,("Var_cap"=[1]OUT_SyntheticFuels!$B$4:$B$1000)*1,[1]OUT_SyntheticFuels!K$4:K$1000)</f>
        <v>0.450281217071345</v>
      </c>
      <c r="M2046" s="7" cm="1">
        <f t="array" ref="M2046">SUMPRODUCT(("CT_CWODPLT"=[1]OUT_SyntheticFuels!$C$4:$C$1000)*1,("Var_cap"=[1]OUT_SyntheticFuels!$B$4:$B$1000)*1,[1]OUT_SyntheticFuels!L$4:L$1000)</f>
        <v>0.45622715143136638</v>
      </c>
      <c r="N2046" s="7" cm="1">
        <f t="array" ref="N2046">SUMPRODUCT(("CT_CWODPLT"=[1]OUT_SyntheticFuels!$C$4:$C$1000)*1,("Var_cap"=[1]OUT_SyntheticFuels!$B$4:$B$1000)*1,[1]OUT_SyntheticFuels!M$4:M$1000)</f>
        <v>0.44196364362016866</v>
      </c>
      <c r="O2046" s="7" cm="1">
        <f t="array" ref="O2046">SUMPRODUCT(("CT_CWODPLT"=[1]OUT_SyntheticFuels!$C$4:$C$1000)*1,("Var_cap"=[1]OUT_SyntheticFuels!$B$4:$B$1000)*1,[1]OUT_SyntheticFuels!N$4:N$1000)</f>
        <v>0.45159012578523355</v>
      </c>
      <c r="P2046" s="7" cm="1">
        <f t="array" ref="P2046">SUMPRODUCT(("CT_CWODPLT"=[1]OUT_SyntheticFuels!$C$4:$C$1000)*1,("Var_cap"=[1]OUT_SyntheticFuels!$B$4:$B$1000)*1,[1]OUT_SyntheticFuels!O$4:O$1000)</f>
        <v>0.44125756701412777</v>
      </c>
      <c r="Q2046" s="7" cm="1">
        <f t="array" ref="Q2046">SUMPRODUCT(("CT_CWODPLT"=[1]OUT_SyntheticFuels!$C$4:$C$1000)*1,("Var_cap"=[1]OUT_SyntheticFuels!$B$4:$B$1000)*1,[1]OUT_SyntheticFuels!P$4:P$1000)</f>
        <v>0.43531521445911364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1.59613672159894E-7</v>
      </c>
      <c r="J2047" s="7" cm="1">
        <f t="array" ref="J2047">SUMPRODUCT(("SUP_H2NGA"=[1]OUT_SyntheticFuels!$C$4:$C$1000)*1,("Var_cap"=[1]OUT_SyntheticFuels!$B$4:$B$1000)*1,[1]OUT_SyntheticFuels!I$4:I$1000)</f>
        <v>7.3266474873294705E-7</v>
      </c>
      <c r="K2047" s="7" cm="1">
        <f t="array" ref="K2047">SUMPRODUCT(("SUP_H2NGA"=[1]OUT_SyntheticFuels!$C$4:$C$1000)*1,("Var_cap"=[1]OUT_SyntheticFuels!$B$4:$B$1000)*1,[1]OUT_SyntheticFuels!J$4:J$1000)</f>
        <v>3.2704682066311852E-3</v>
      </c>
      <c r="L2047" s="7" cm="1">
        <f t="array" ref="L2047">SUMPRODUCT(("SUP_H2NGA"=[1]OUT_SyntheticFuels!$C$4:$C$1000)*1,("Var_cap"=[1]OUT_SyntheticFuels!$B$4:$B$1000)*1,[1]OUT_SyntheticFuels!K$4:K$1000)</f>
        <v>0.46850290958817564</v>
      </c>
      <c r="M2047" s="7" cm="1">
        <f t="array" ref="M2047">SUMPRODUCT(("SUP_H2NGA"=[1]OUT_SyntheticFuels!$C$4:$C$1000)*1,("Var_cap"=[1]OUT_SyntheticFuels!$B$4:$B$1000)*1,[1]OUT_SyntheticFuels!L$4:L$1000)</f>
        <v>1.6136267676661138</v>
      </c>
      <c r="N2047" s="7" cm="1">
        <f t="array" ref="N2047">SUMPRODUCT(("SUP_H2NGA"=[1]OUT_SyntheticFuels!$C$4:$C$1000)*1,("Var_cap"=[1]OUT_SyntheticFuels!$B$4:$B$1000)*1,[1]OUT_SyntheticFuels!M$4:M$1000)</f>
        <v>1.6136262738212337</v>
      </c>
      <c r="O2047" s="7" cm="1">
        <f t="array" ref="O2047">SUMPRODUCT(("SUP_H2NGA"=[1]OUT_SyntheticFuels!$C$4:$C$1000)*1,("Var_cap"=[1]OUT_SyntheticFuels!$B$4:$B$1000)*1,[1]OUT_SyntheticFuels!N$4:N$1000)</f>
        <v>1.6136383356233226</v>
      </c>
      <c r="P2047" s="7" cm="1">
        <f t="array" ref="P2047">SUMPRODUCT(("SUP_H2NGA"=[1]OUT_SyntheticFuels!$C$4:$C$1000)*1,("Var_cap"=[1]OUT_SyntheticFuels!$B$4:$B$1000)*1,[1]OUT_SyntheticFuels!O$4:O$1000)</f>
        <v>1.5927108782678052</v>
      </c>
      <c r="Q2047" s="7" cm="1">
        <f t="array" ref="Q2047">SUMPRODUCT(("SUP_H2NGA"=[1]OUT_SyntheticFuels!$C$4:$C$1000)*1,("Var_cap"=[1]OUT_SyntheticFuels!$B$4:$B$1000)*1,[1]OUT_SyntheticFuels!P$4:P$1000)</f>
        <v>1.5051076246110708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3.0311094453686198E-7</v>
      </c>
      <c r="J2048" s="7" cm="1">
        <f t="array" ref="J2048">SUMPRODUCT(("SUP_H2DSL"=[1]OUT_SyntheticFuels!$C$4:$C$1000)*1,("Var_cap"=[1]OUT_SyntheticFuels!$B$4:$B$1000)*1,[1]OUT_SyntheticFuels!I$4:I$1000)</f>
        <v>2.0786518793309329E-6</v>
      </c>
      <c r="K2048" s="7" cm="1">
        <f t="array" ref="K2048">SUMPRODUCT(("SUP_H2DSL"=[1]OUT_SyntheticFuels!$C$4:$C$1000)*1,("Var_cap"=[1]OUT_SyntheticFuels!$B$4:$B$1000)*1,[1]OUT_SyntheticFuels!J$4:J$1000)</f>
        <v>0.2840252154084757</v>
      </c>
      <c r="L2048" s="7" cm="1">
        <f t="array" ref="L2048">SUMPRODUCT(("SUP_H2DSL"=[1]OUT_SyntheticFuels!$C$4:$C$1000)*1,("Var_cap"=[1]OUT_SyntheticFuels!$B$4:$B$1000)*1,[1]OUT_SyntheticFuels!K$4:K$1000)</f>
        <v>0.28402754696316851</v>
      </c>
      <c r="M2048" s="7" cm="1">
        <f t="array" ref="M2048">SUMPRODUCT(("SUP_H2DSL"=[1]OUT_SyntheticFuels!$C$4:$C$1000)*1,("Var_cap"=[1]OUT_SyntheticFuels!$B$4:$B$1000)*1,[1]OUT_SyntheticFuels!L$4:L$1000)</f>
        <v>0.19650001636800729</v>
      </c>
      <c r="N2048" s="7" cm="1">
        <f t="array" ref="N2048">SUMPRODUCT(("SUP_H2DSL"=[1]OUT_SyntheticFuels!$C$4:$C$1000)*1,("Var_cap"=[1]OUT_SyntheticFuels!$B$4:$B$1000)*1,[1]OUT_SyntheticFuels!M$4:M$1000)</f>
        <v>0.17046356924455389</v>
      </c>
      <c r="O2048" s="7" cm="1">
        <f t="array" ref="O2048">SUMPRODUCT(("SUP_H2DSL"=[1]OUT_SyntheticFuels!$C$4:$C$1000)*1,("Var_cap"=[1]OUT_SyntheticFuels!$B$4:$B$1000)*1,[1]OUT_SyntheticFuels!N$4:N$1000)</f>
        <v>5.814464385911889E-2</v>
      </c>
      <c r="P2048" s="7" cm="1">
        <f t="array" ref="P2048">SUMPRODUCT(("SUP_H2DSL"=[1]OUT_SyntheticFuels!$C$4:$C$1000)*1,("Var_cap"=[1]OUT_SyntheticFuels!$B$4:$B$1000)*1,[1]OUT_SyntheticFuels!O$4:O$1000)</f>
        <v>5.8142517670991045E-2</v>
      </c>
      <c r="Q2048" s="7" cm="1">
        <f t="array" ref="Q2048">SUMPRODUCT(("SUP_H2DSL"=[1]OUT_SyntheticFuels!$C$4:$C$1000)*1,("Var_cap"=[1]OUT_SyntheticFuels!$B$4:$B$1000)*1,[1]OUT_SyntheticFuels!P$4:P$1000)</f>
        <v>5.8142238927849046E-2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2.0614495663043399E-7</v>
      </c>
      <c r="J2049" s="7" cm="1">
        <f t="array" ref="J2049">SUMPRODUCT(("SUP_H2GSL"=[1]OUT_SyntheticFuels!$C$4:$C$1000)*1,("Var_cap"=[1]OUT_SyntheticFuels!$B$4:$B$1000)*1,[1]OUT_SyntheticFuels!I$4:I$1000)</f>
        <v>1.8543132161962811E-6</v>
      </c>
      <c r="K2049" s="7" cm="1">
        <f t="array" ref="K2049">SUMPRODUCT(("SUP_H2GSL"=[1]OUT_SyntheticFuels!$C$4:$C$1000)*1,("Var_cap"=[1]OUT_SyntheticFuels!$B$4:$B$1000)*1,[1]OUT_SyntheticFuels!J$4:J$1000)</f>
        <v>0.27747756896809511</v>
      </c>
      <c r="L2049" s="7" cm="1">
        <f t="array" ref="L2049">SUMPRODUCT(("SUP_H2GSL"=[1]OUT_SyntheticFuels!$C$4:$C$1000)*1,("Var_cap"=[1]OUT_SyntheticFuels!$B$4:$B$1000)*1,[1]OUT_SyntheticFuels!K$4:K$1000)</f>
        <v>0.27747854342663675</v>
      </c>
      <c r="M2049" s="7" cm="1">
        <f t="array" ref="M2049">SUMPRODUCT(("SUP_H2GSL"=[1]OUT_SyntheticFuels!$C$4:$C$1000)*1,("Var_cap"=[1]OUT_SyntheticFuels!$B$4:$B$1000)*1,[1]OUT_SyntheticFuels!L$4:L$1000)</f>
        <v>4.8931192458891021E-2</v>
      </c>
      <c r="N2049" s="7" cm="1">
        <f t="array" ref="N2049">SUMPRODUCT(("SUP_H2GSL"=[1]OUT_SyntheticFuels!$C$4:$C$1000)*1,("Var_cap"=[1]OUT_SyntheticFuels!$B$4:$B$1000)*1,[1]OUT_SyntheticFuels!M$4:M$1000)</f>
        <v>4.2444827129409002E-2</v>
      </c>
      <c r="O2049" s="7" cm="1">
        <f t="array" ref="O2049">SUMPRODUCT(("SUP_H2GSL"=[1]OUT_SyntheticFuels!$C$4:$C$1000)*1,("Var_cap"=[1]OUT_SyntheticFuels!$B$4:$B$1000)*1,[1]OUT_SyntheticFuels!N$4:N$1000)</f>
        <v>3.0839154644772996E-2</v>
      </c>
      <c r="P2049" s="7" cm="1">
        <f t="array" ref="P2049">SUMPRODUCT(("SUP_H2GSL"=[1]OUT_SyntheticFuels!$C$4:$C$1000)*1,("Var_cap"=[1]OUT_SyntheticFuels!$B$4:$B$1000)*1,[1]OUT_SyntheticFuels!O$4:O$1000)</f>
        <v>3.0838600158056513E-2</v>
      </c>
      <c r="Q2049" s="7" cm="1">
        <f t="array" ref="Q2049">SUMPRODUCT(("SUP_H2GSL"=[1]OUT_SyntheticFuels!$C$4:$C$1000)*1,("Var_cap"=[1]OUT_SyntheticFuels!$B$4:$B$1000)*1,[1]OUT_SyntheticFuels!P$4:P$1000)</f>
        <v>3.0839958647355559E-2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9.4468332817077504E-4</v>
      </c>
      <c r="G2050" s="3">
        <f t="shared" si="2211"/>
        <v>1.3304488138262578</v>
      </c>
      <c r="H2050" s="3">
        <f t="shared" si="2211"/>
        <v>5.33782346124167</v>
      </c>
      <c r="I2050" s="3">
        <f t="shared" si="2211"/>
        <v>4.7554764706555606</v>
      </c>
      <c r="J2050" s="3">
        <f t="shared" si="2211"/>
        <v>12.313410305462092</v>
      </c>
      <c r="K2050" s="3">
        <f t="shared" si="2211"/>
        <v>14.188293931263457</v>
      </c>
      <c r="L2050" s="3">
        <f t="shared" ref="L2050:O2050" si="2212">SUM(L2051,L2053,L2057,L2061,L2077,L2084,L2092,L2094,L2102,L2106,L2100)</f>
        <v>10.628023274744294</v>
      </c>
      <c r="M2050" s="3">
        <f t="shared" si="2212"/>
        <v>7.3383964584321699</v>
      </c>
      <c r="N2050" s="3">
        <f t="shared" si="2212"/>
        <v>9.9703558204254623</v>
      </c>
      <c r="O2050" s="3">
        <f t="shared" si="2212"/>
        <v>12.952341091437471</v>
      </c>
      <c r="P2050" s="3">
        <f>SUM(P2051,P2053,P2057,P2061,P2077,P2084,P2092,P2094,P2102,P2106,P2100)</f>
        <v>11.620819431243117</v>
      </c>
      <c r="Q2050" s="3">
        <f>SUM(Q2051,Q2053,Q2057,Q2061,Q2077,Q2084,Q2092,Q2094,Q2102,Q2106,Q2100)</f>
        <v>10.26457411626413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1.2329760639292699</v>
      </c>
      <c r="H2051" s="1">
        <f t="shared" si="2215"/>
        <v>1.0012611043695301</v>
      </c>
      <c r="I2051" s="1">
        <f t="shared" si="2215"/>
        <v>0</v>
      </c>
      <c r="J2051" s="1">
        <f t="shared" si="2215"/>
        <v>0</v>
      </c>
      <c r="K2051" s="1">
        <f t="shared" si="2215"/>
        <v>0.89999909321113414</v>
      </c>
      <c r="L2051" s="1">
        <f t="shared" si="2215"/>
        <v>0.81932625406609516</v>
      </c>
      <c r="M2051" s="1">
        <f t="shared" si="2215"/>
        <v>8.5098188752532648E-7</v>
      </c>
      <c r="N2051" s="1">
        <f t="shared" si="2215"/>
        <v>4.8432015448696792E-4</v>
      </c>
      <c r="O2051" s="1">
        <f t="shared" si="2215"/>
        <v>1.7907650669782907E-3</v>
      </c>
      <c r="P2051" s="1">
        <f>+P2052</f>
        <v>4.4028719118337583E-6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1.2329760639292699</v>
      </c>
      <c r="H2052" s="1">
        <f>'[1]Electricity and CHPs_NCAP'!D$14</f>
        <v>1.0012611043695301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0.89999909321113414</v>
      </c>
      <c r="L2052" s="1">
        <f>'[1]Electricity and CHPs_NCAP'!H$14</f>
        <v>0.81932625406609516</v>
      </c>
      <c r="M2052" s="1">
        <f>'[1]Electricity and CHPs_NCAP'!I$14</f>
        <v>8.5098188752532648E-7</v>
      </c>
      <c r="N2052" s="1">
        <f>'[1]Electricity and CHPs_NCAP'!J$14</f>
        <v>4.8432015448696792E-4</v>
      </c>
      <c r="O2052" s="1">
        <f>'[1]Electricity and CHPs_NCAP'!K$14</f>
        <v>1.7907650669782907E-3</v>
      </c>
      <c r="P2052" s="1">
        <f>'[1]Electricity and CHPs_NCAP'!L$14</f>
        <v>4.4028719118337583E-6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7.1192325984426312E-4</v>
      </c>
      <c r="H2053" s="1">
        <f t="shared" si="2217"/>
        <v>0.29246604770328472</v>
      </c>
      <c r="I2053" s="1">
        <f t="shared" si="2217"/>
        <v>7.4362468483913938E-2</v>
      </c>
      <c r="J2053" s="1">
        <f t="shared" si="2217"/>
        <v>0.27243898665981187</v>
      </c>
      <c r="K2053" s="1">
        <f t="shared" si="2217"/>
        <v>2.6835994492144878E-5</v>
      </c>
      <c r="L2053" s="1">
        <f t="shared" ref="L2053:O2053" si="2218">SUM(L2054:L2056)</f>
        <v>0.14711432224293439</v>
      </c>
      <c r="M2053" s="1">
        <f t="shared" si="2218"/>
        <v>5.5160498667308855E-5</v>
      </c>
      <c r="N2053" s="1">
        <f t="shared" si="2218"/>
        <v>1.2391986809798225E-6</v>
      </c>
      <c r="O2053" s="1">
        <f t="shared" si="2218"/>
        <v>1.1940440195519706E-4</v>
      </c>
      <c r="P2053" s="1">
        <f>SUM(P2054:P2056)</f>
        <v>2.2865154589970366E-6</v>
      </c>
      <c r="Q2053" s="1">
        <f>SUM(Q2054:Q2056)</f>
        <v>1.4998747835679599E-4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5.3576866956395804E-4</v>
      </c>
      <c r="H2054" s="1">
        <f>'[1]Electricity and CHPs_NCAP'!D$15</f>
        <v>2.015599439451495E-3</v>
      </c>
      <c r="I2054" s="1">
        <f>'[1]Electricity and CHPs_NCAP'!E$15</f>
        <v>7.4019986455484799E-2</v>
      </c>
      <c r="J2054" s="1">
        <f>'[1]Electricity and CHPs_NCAP'!F$15</f>
        <v>0.2724386240279616</v>
      </c>
      <c r="K2054" s="1">
        <f>'[1]Electricity and CHPs_NCAP'!G$15</f>
        <v>3.228212408610961E-7</v>
      </c>
      <c r="L2054" s="1">
        <f>'[1]Electricity and CHPs_NCAP'!H$15</f>
        <v>1.24765569703359E-7</v>
      </c>
      <c r="M2054" s="1">
        <f>'[1]Electricity and CHPs_NCAP'!I$15</f>
        <v>4.0346880765592401E-7</v>
      </c>
      <c r="N2054" s="1">
        <f>'[1]Electricity and CHPs_NCAP'!J$15</f>
        <v>5.1048905729232984E-7</v>
      </c>
      <c r="O2054" s="1">
        <f>'[1]Electricity and CHPs_NCAP'!K$15</f>
        <v>1.113271687588771E-6</v>
      </c>
      <c r="P2054" s="1">
        <f>'[1]Electricity and CHPs_NCAP'!L$15</f>
        <v>6.0933351802421505E-8</v>
      </c>
      <c r="Q2054" s="1">
        <f>'[1]Electricity and CHPs_NCAP'!M$15</f>
        <v>2.5737266198584899E-8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1.147563541089443E-4</v>
      </c>
      <c r="H2055" s="1">
        <f>'[1]Electricity and CHPs_NCAP'!D$16</f>
        <v>0.29044971375682732</v>
      </c>
      <c r="I2055" s="1">
        <f>'[1]Electricity and CHPs_NCAP'!E$16</f>
        <v>3.4218498638525845E-4</v>
      </c>
      <c r="J2055" s="1">
        <f>'[1]Electricity and CHPs_NCAP'!F$16</f>
        <v>1.6521023078871152E-7</v>
      </c>
      <c r="K2055" s="1">
        <f>'[1]Electricity and CHPs_NCAP'!G$16</f>
        <v>2.5607110318678164E-7</v>
      </c>
      <c r="L2055" s="1">
        <f>'[1]Electricity and CHPs_NCAP'!H$16</f>
        <v>0.14711406919377087</v>
      </c>
      <c r="M2055" s="1">
        <f>'[1]Electricity and CHPs_NCAP'!I$16</f>
        <v>3.1454041452142229E-5</v>
      </c>
      <c r="N2055" s="1">
        <f>'[1]Electricity and CHPs_NCAP'!J$16</f>
        <v>3.4727267891855761E-7</v>
      </c>
      <c r="O2055" s="1">
        <f>'[1]Electricity and CHPs_NCAP'!K$16</f>
        <v>5.0663638522792905E-6</v>
      </c>
      <c r="P2055" s="1">
        <f>'[1]Electricity and CHPs_NCAP'!L$16</f>
        <v>2.2255821071946151E-6</v>
      </c>
      <c r="Q2055" s="1">
        <f>'[1]Electricity and CHPs_NCAP'!M$16</f>
        <v>1.4996174109059741E-4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6.1398236171360799E-5</v>
      </c>
      <c r="H2056" s="1">
        <f>'[1]Electricity and CHPs_NCAP'!D$17</f>
        <v>7.3450700590165304E-7</v>
      </c>
      <c r="I2056" s="1">
        <f>'[1]Electricity and CHPs_NCAP'!E$17</f>
        <v>2.9704204387252299E-7</v>
      </c>
      <c r="J2056" s="1">
        <f>'[1]Electricity and CHPs_NCAP'!F$17</f>
        <v>1.9742161949430699E-7</v>
      </c>
      <c r="K2056" s="1">
        <f>'[1]Electricity and CHPs_NCAP'!G$17</f>
        <v>2.6257102148097001E-5</v>
      </c>
      <c r="L2056" s="1">
        <f>'[1]Electricity and CHPs_NCAP'!H$17</f>
        <v>1.2828359379710699E-7</v>
      </c>
      <c r="M2056" s="1">
        <f>'[1]Electricity and CHPs_NCAP'!I$17</f>
        <v>2.3302988407510699E-5</v>
      </c>
      <c r="N2056" s="1">
        <f>'[1]Electricity and CHPs_NCAP'!J$17</f>
        <v>3.8143694476893501E-7</v>
      </c>
      <c r="O2056" s="1">
        <f>'[1]Electricity and CHPs_NCAP'!K$17</f>
        <v>1.13224766415329E-4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1.6960022932089341E-2</v>
      </c>
      <c r="H2057" s="1">
        <f t="shared" si="2219"/>
        <v>1.4717902794915503E-2</v>
      </c>
      <c r="I2057" s="1">
        <f t="shared" si="2219"/>
        <v>4.0690631098926316E-2</v>
      </c>
      <c r="J2057" s="1">
        <f t="shared" si="2219"/>
        <v>3.3762271814452537E-3</v>
      </c>
      <c r="K2057" s="1">
        <f t="shared" si="2219"/>
        <v>1.1668543817395544E-2</v>
      </c>
      <c r="L2057" s="1">
        <f t="shared" ref="L2057:O2057" si="2220">SUM(L2058:L2060)</f>
        <v>3.8867079180960073E-5</v>
      </c>
      <c r="M2057" s="1">
        <f t="shared" si="2220"/>
        <v>4.47161236201266E-6</v>
      </c>
      <c r="N2057" s="1">
        <f t="shared" si="2220"/>
        <v>6.8256882616079891E-5</v>
      </c>
      <c r="O2057" s="1">
        <f t="shared" si="2220"/>
        <v>7.6468620113648501E-5</v>
      </c>
      <c r="P2057" s="1">
        <f>SUM(P2058:P2060)</f>
        <v>8.4356487814082198E-4</v>
      </c>
      <c r="Q2057" s="1">
        <f>SUM(Q2058:Q2060)</f>
        <v>5.8796098008135679E-4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9.739454488811379E-7</v>
      </c>
      <c r="H2058" s="1">
        <f>'[1]Electricity and CHPs_NCAP'!D$18</f>
        <v>1.47176734069265E-2</v>
      </c>
      <c r="I2058" s="1">
        <f>'[1]Electricity and CHPs_NCAP'!E$18</f>
        <v>4.06903108863199E-2</v>
      </c>
      <c r="J2058" s="1">
        <f>'[1]Electricity and CHPs_NCAP'!F$18</f>
        <v>3.3749872096842499E-3</v>
      </c>
      <c r="K2058" s="1">
        <f>'[1]Electricity and CHPs_NCAP'!G$18</f>
        <v>1.16602289125618E-2</v>
      </c>
      <c r="L2058" s="1">
        <f>'[1]Electricity and CHPs_NCAP'!H$18</f>
        <v>3.0190925764784701E-6</v>
      </c>
      <c r="M2058" s="1">
        <f>'[1]Electricity and CHPs_NCAP'!I$18</f>
        <v>1.8079086428675101E-6</v>
      </c>
      <c r="N2058" s="1">
        <f>'[1]Electricity and CHPs_NCAP'!J$18</f>
        <v>2.2598444262007501E-6</v>
      </c>
      <c r="O2058" s="1">
        <f>'[1]Electricity and CHPs_NCAP'!K$18</f>
        <v>1.30837010824865E-5</v>
      </c>
      <c r="P2058" s="1">
        <f>'[1]Electricity and CHPs_NCAP'!L$18</f>
        <v>5.6907890425330905E-4</v>
      </c>
      <c r="Q2058" s="1">
        <f>'[1]Electricity and CHPs_NCAP'!M$18</f>
        <v>4.0853390013250801E-4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2.8239914966208698E-7</v>
      </c>
      <c r="H2059" s="1">
        <f>'[1]Electricity and CHPs_NCAP'!D$28</f>
        <v>2.2938798900358099E-7</v>
      </c>
      <c r="I2059" s="1">
        <f>'[1]Electricity and CHPs_NCAP'!E$28</f>
        <v>3.20212606417363E-7</v>
      </c>
      <c r="J2059" s="1">
        <f>'[1]Electricity and CHPs_NCAP'!F$28</f>
        <v>1.2399717610038899E-6</v>
      </c>
      <c r="K2059" s="1">
        <f>'[1]Electricity and CHPs_NCAP'!G$28</f>
        <v>8.3149048337438693E-6</v>
      </c>
      <c r="L2059" s="1">
        <f>'[1]Electricity and CHPs_NCAP'!H$28</f>
        <v>3.5847986604481602E-5</v>
      </c>
      <c r="M2059" s="1">
        <f>'[1]Electricity and CHPs_NCAP'!I$28</f>
        <v>2.6637037191451502E-6</v>
      </c>
      <c r="N2059" s="1">
        <f>'[1]Electricity and CHPs_NCAP'!J$28</f>
        <v>2.1576260778250401E-6</v>
      </c>
      <c r="O2059" s="1">
        <f>'[1]Electricity and CHPs_NCAP'!K$28</f>
        <v>2.8109981626754401E-5</v>
      </c>
      <c r="P2059" s="1">
        <f>'[1]Electricity and CHPs_NCAP'!L$28</f>
        <v>2.2280296918851902E-5</v>
      </c>
      <c r="Q2059" s="1">
        <f>'[1]Electricity and CHPs_NCAP'!M$28</f>
        <v>5.9910341170443798E-5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1.6958766587490799E-2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6.3839412112054101E-5</v>
      </c>
      <c r="O2060" s="1">
        <f>'[1]Electricity and CHPs_NCAP'!K$41</f>
        <v>3.5274937404407598E-5</v>
      </c>
      <c r="P2060" s="1">
        <f>'[1]Electricity and CHPs_NCAP'!L$41</f>
        <v>2.5220567696866101E-4</v>
      </c>
      <c r="Q2060" s="1">
        <f>'[1]Electricity and CHPs_NCAP'!M$41</f>
        <v>1.19516738778405E-4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5.5831834333021066E-2</v>
      </c>
      <c r="H2061" s="1">
        <f t="shared" si="2221"/>
        <v>3.6510868777371967E-2</v>
      </c>
      <c r="I2061" s="1">
        <f t="shared" si="2221"/>
        <v>5.0172227661052601E-2</v>
      </c>
      <c r="J2061" s="1">
        <f t="shared" si="2221"/>
        <v>6.6484696315270361E-2</v>
      </c>
      <c r="K2061" s="1">
        <f t="shared" si="2221"/>
        <v>5.3963310136767577E-2</v>
      </c>
      <c r="L2061" s="1">
        <f t="shared" ref="L2061:O2061" si="2222">SUM(L2062:L2076)</f>
        <v>2.1442254110759552E-2</v>
      </c>
      <c r="M2061" s="1">
        <f t="shared" si="2222"/>
        <v>8.0195808204168786E-2</v>
      </c>
      <c r="N2061" s="1">
        <f t="shared" si="2222"/>
        <v>0.2190064296373353</v>
      </c>
      <c r="O2061" s="1">
        <f t="shared" si="2222"/>
        <v>3.579277597101959E-2</v>
      </c>
      <c r="P2061" s="1">
        <f>SUM(P2062:P2076)</f>
        <v>9.0397882771094881E-2</v>
      </c>
      <c r="Q2061" s="1">
        <f>SUM(Q2062:Q2076)</f>
        <v>5.8799557425826529E-2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5.1225374272354997E-6</v>
      </c>
      <c r="L2062" s="1">
        <f>'[1]Electricity and CHPs_NCAP'!H$21</f>
        <v>5.1585225915901602E-6</v>
      </c>
      <c r="M2062" s="1">
        <f>'[1]Electricity and CHPs_NCAP'!I$21</f>
        <v>4.32342190221023E-5</v>
      </c>
      <c r="N2062" s="1">
        <f>'[1]Electricity and CHPs_NCAP'!J$21</f>
        <v>8.1685497812313996E-5</v>
      </c>
      <c r="O2062" s="1">
        <f>'[1]Electricity and CHPs_NCAP'!K$21</f>
        <v>8.4142109715298599E-7</v>
      </c>
      <c r="P2062" s="1">
        <f>'[1]Electricity and CHPs_NCAP'!L$21</f>
        <v>7.6379682246008096E-5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2.3625542137406901E-4</v>
      </c>
      <c r="K2063" s="1">
        <f>'[1]Electricity and CHPs_NCAP'!G$22</f>
        <v>2.8862309347655099E-5</v>
      </c>
      <c r="L2063" s="1">
        <f>'[1]Electricity and CHPs_NCAP'!H$22</f>
        <v>6.6939033905009601E-4</v>
      </c>
      <c r="M2063" s="1">
        <f>'[1]Electricity and CHPs_NCAP'!I$22</f>
        <v>2.3418049047990702E-2</v>
      </c>
      <c r="N2063" s="1">
        <f>'[1]Electricity and CHPs_NCAP'!J$22</f>
        <v>9.5167671574188301E-5</v>
      </c>
      <c r="O2063" s="1">
        <f>'[1]Electricity and CHPs_NCAP'!K$22</f>
        <v>8.8009080484549395E-5</v>
      </c>
      <c r="P2063" s="1">
        <f>'[1]Electricity and CHPs_NCAP'!L$22</f>
        <v>1.55918810027238E-2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3.78144819317345E-6</v>
      </c>
      <c r="M2064" s="1">
        <f>'[1]Electricity and CHPs_NCAP'!I$23</f>
        <v>0</v>
      </c>
      <c r="N2064" s="1">
        <f>'[1]Electricity and CHPs_NCAP'!J$23</f>
        <v>9.6529854135847401E-2</v>
      </c>
      <c r="O2064" s="1">
        <f>'[1]Electricity and CHPs_NCAP'!K$23</f>
        <v>1.13522327636753E-5</v>
      </c>
      <c r="P2064" s="1">
        <f>'[1]Electricity and CHPs_NCAP'!L$23</f>
        <v>5.2409511455246001E-6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5.6655706835884101E-8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1.6945426333672501E-7</v>
      </c>
      <c r="H2067" s="1">
        <f>'[1]Electricity and CHPs_NCAP'!D$39</f>
        <v>9.897084482649271E-7</v>
      </c>
      <c r="I2067" s="1">
        <f>'[1]Electricity and CHPs_NCAP'!E$39</f>
        <v>3.4035023023013498E-2</v>
      </c>
      <c r="J2067" s="1">
        <f>'[1]Electricity and CHPs_NCAP'!F$39</f>
        <v>1.81145069148534E-2</v>
      </c>
      <c r="K2067" s="1">
        <f>'[1]Electricity and CHPs_NCAP'!G$39</f>
        <v>4.7404385414042121E-7</v>
      </c>
      <c r="L2067" s="1">
        <f>'[1]Electricity and CHPs_NCAP'!H$39</f>
        <v>4.535196226934932E-7</v>
      </c>
      <c r="M2067" s="1">
        <f>'[1]Electricity and CHPs_NCAP'!I$39</f>
        <v>8.182247877644433E-7</v>
      </c>
      <c r="N2067" s="1">
        <f>'[1]Electricity and CHPs_NCAP'!J$39</f>
        <v>6.3257592912597901E-2</v>
      </c>
      <c r="O2067" s="1">
        <f>'[1]Electricity and CHPs_NCAP'!K$39</f>
        <v>1.95320859904462E-3</v>
      </c>
      <c r="P2067" s="1">
        <f>'[1]Electricity and CHPs_NCAP'!L$39</f>
        <v>5.7745311147748193E-3</v>
      </c>
      <c r="Q2067" s="1">
        <f>'[1]Electricity and CHPs_NCAP'!M$39</f>
        <v>3.6339294073803319E-6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8.0836414148101294E-5</v>
      </c>
      <c r="L2068" s="1">
        <f>'[1]Electricity and CHPs_NCAP'!H$40</f>
        <v>2.87051834905454E-5</v>
      </c>
      <c r="M2068" s="1">
        <f>'[1]Electricity and CHPs_NCAP'!I$40</f>
        <v>7.0416149754933301E-3</v>
      </c>
      <c r="N2068" s="1">
        <f>'[1]Electricity and CHPs_NCAP'!J$40</f>
        <v>1.0352454475223901E-2</v>
      </c>
      <c r="O2068" s="1">
        <f>'[1]Electricity and CHPs_NCAP'!K$40</f>
        <v>1.7182627745501299E-3</v>
      </c>
      <c r="P2068" s="1">
        <f>'[1]Electricity and CHPs_NCAP'!L$40</f>
        <v>4.5950159013361299E-3</v>
      </c>
      <c r="Q2068" s="1">
        <f>'[1]Electricity and CHPs_NCAP'!M$40</f>
        <v>1.33453776308066E-2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4.19008582690902E-5</v>
      </c>
      <c r="K2069" s="1">
        <f>'[1]Electricity and CHPs_NCAP'!G$47</f>
        <v>3.4085012940445803E-5</v>
      </c>
      <c r="L2069" s="1">
        <f>'[1]Electricity and CHPs_NCAP'!H$47</f>
        <v>4.3139946465206701E-7</v>
      </c>
      <c r="M2069" s="1">
        <f>'[1]Electricity and CHPs_NCAP'!I$47</f>
        <v>4.36231081218838E-5</v>
      </c>
      <c r="N2069" s="1">
        <f>'[1]Electricity and CHPs_NCAP'!J$47</f>
        <v>1.05376325115827E-6</v>
      </c>
      <c r="O2069" s="1">
        <f>'[1]Electricity and CHPs_NCAP'!K$47</f>
        <v>4.8963103647607897E-5</v>
      </c>
      <c r="P2069" s="1">
        <f>'[1]Electricity and CHPs_NCAP'!L$47</f>
        <v>7.0411005302095299E-6</v>
      </c>
      <c r="Q2069" s="1">
        <f>'[1]Electricity and CHPs_NCAP'!M$47</f>
        <v>2.6809799636090101E-5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7.3043636732975561E-5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7.7792379541979906E-5</v>
      </c>
      <c r="O2070" s="1">
        <f>'[1]Electricity and CHPs_NCAP'!K$48</f>
        <v>1.010450769869241E-4</v>
      </c>
      <c r="P2070" s="1">
        <f>'[1]Electricity and CHPs_NCAP'!L$48</f>
        <v>3.6673979931343509E-4</v>
      </c>
      <c r="Q2070" s="1">
        <f>'[1]Electricity and CHPs_NCAP'!M$48</f>
        <v>3.614716094116055E-5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2.8392312821931602E-5</v>
      </c>
      <c r="O2071" s="1">
        <f>'[1]Electricity and CHPs_NCAP'!K$49</f>
        <v>2.88824631349855E-5</v>
      </c>
      <c r="P2071" s="1">
        <f>'[1]Electricity and CHPs_NCAP'!L$49</f>
        <v>2.5850402218159679E-7</v>
      </c>
      <c r="Q2071" s="1">
        <f>'[1]Electricity and CHPs_NCAP'!M$49</f>
        <v>3.8858582500856401E-5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2.3398417662991149E-3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9.02687194674119E-5</v>
      </c>
      <c r="O2072" s="1">
        <f>'[1]Electricity and CHPs_NCAP'!K$51</f>
        <v>5.2413428169261391E-3</v>
      </c>
      <c r="P2072" s="1">
        <f>'[1]Electricity and CHPs_NCAP'!L$51</f>
        <v>1.6811895436478397E-3</v>
      </c>
      <c r="Q2072" s="1">
        <f>'[1]Electricity and CHPs_NCAP'!M$51</f>
        <v>3.257346527263289E-3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7.4678402434945698E-5</v>
      </c>
      <c r="O2073" s="1">
        <f>'[1]Electricity and CHPs_NCAP'!K$52</f>
        <v>9.8111637831206698E-5</v>
      </c>
      <c r="P2073" s="1">
        <f>'[1]Electricity and CHPs_NCAP'!L$52</f>
        <v>6.96232085925882E-7</v>
      </c>
      <c r="Q2073" s="1">
        <f>'[1]Electricity and CHPs_NCAP'!M$52</f>
        <v>1.358349119833662E-4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2.6239390690776101E-2</v>
      </c>
      <c r="H2074" s="1">
        <f>'[1]Electricity and CHPs_NCAP'!D$54</f>
        <v>3.6509879068923702E-2</v>
      </c>
      <c r="I2074" s="1">
        <f>'[1]Electricity and CHPs_NCAP'!E$54</f>
        <v>1.6137204638039099E-2</v>
      </c>
      <c r="J2074" s="1">
        <f>'[1]Electricity and CHPs_NCAP'!F$54</f>
        <v>4.80920331207738E-2</v>
      </c>
      <c r="K2074" s="1">
        <f>'[1]Electricity and CHPs_NCAP'!G$54</f>
        <v>5.3813929819049998E-2</v>
      </c>
      <c r="L2074" s="1">
        <f>'[1]Electricity and CHPs_NCAP'!H$54</f>
        <v>2.0734333698346801E-2</v>
      </c>
      <c r="M2074" s="1">
        <f>'[1]Electricity and CHPs_NCAP'!I$54</f>
        <v>4.9648468628753002E-2</v>
      </c>
      <c r="N2074" s="1">
        <f>'[1]Electricity and CHPs_NCAP'!J$54</f>
        <v>4.8294339076733903E-2</v>
      </c>
      <c r="O2074" s="1">
        <f>'[1]Electricity and CHPs_NCAP'!K$54</f>
        <v>2.6400817456340198E-2</v>
      </c>
      <c r="P2074" s="1">
        <f>'[1]Electricity and CHPs_NCAP'!L$54</f>
        <v>6.2297304109761899E-2</v>
      </c>
      <c r="Q2074" s="1">
        <f>'[1]Electricity and CHPs_NCAP'!M$54</f>
        <v>4.1778533514238499E-2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2.71793321292427E-2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8.43256304823496E-5</v>
      </c>
      <c r="O2075" s="1">
        <f>'[1]Electricity and CHPs_NCAP'!K$55</f>
        <v>6.0590642683626601E-5</v>
      </c>
      <c r="P2075" s="1">
        <f>'[1]Electricity and CHPs_NCAP'!L$55</f>
        <v>7.3598786613464399E-7</v>
      </c>
      <c r="Q2075" s="1">
        <f>'[1]Electricity and CHPs_NCAP'!M$55</f>
        <v>7.7610264085507596E-5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3.8824659545931202E-5</v>
      </c>
      <c r="O2076" s="1">
        <f>'[1]Electricity and CHPs_NCAP'!K$58</f>
        <v>4.13486655287722E-5</v>
      </c>
      <c r="P2076" s="1">
        <f>'[1]Electricity and CHPs_NCAP'!L$58</f>
        <v>8.6884164096146796E-7</v>
      </c>
      <c r="Q2076" s="1">
        <f>'[1]Electricity and CHPs_NCAP'!M$58</f>
        <v>9.9405104963781198E-5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1.6984739418325698E-7</v>
      </c>
      <c r="H2077" s="1">
        <f t="shared" si="2223"/>
        <v>5.7717166219831103E-7</v>
      </c>
      <c r="I2077" s="1">
        <f t="shared" si="2223"/>
        <v>5.6519357757030396E-2</v>
      </c>
      <c r="J2077" s="1">
        <f t="shared" si="2223"/>
        <v>0.16315226916132067</v>
      </c>
      <c r="K2077" s="1">
        <f t="shared" si="2223"/>
        <v>8.915004317385028E-2</v>
      </c>
      <c r="L2077" s="1">
        <f t="shared" ref="L2077:O2077" si="2224">SUM(L2078:L2083)</f>
        <v>0.17681506617927542</v>
      </c>
      <c r="M2077" s="1">
        <f t="shared" si="2224"/>
        <v>5.1787257460982651E-2</v>
      </c>
      <c r="N2077" s="1">
        <f t="shared" si="2224"/>
        <v>1.0171470813903264E-2</v>
      </c>
      <c r="O2077" s="1">
        <f t="shared" si="2224"/>
        <v>3.7672106496037361E-2</v>
      </c>
      <c r="P2077" s="1">
        <f>SUM(P2078:P2083)</f>
        <v>0.13888260893204757</v>
      </c>
      <c r="Q2077" s="1">
        <f>SUM(Q2078:Q2083)</f>
        <v>8.4685577603237902E-2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6.2567283901344198E-8</v>
      </c>
      <c r="H2078" s="1">
        <f>'[1]Electricity and CHPs_NCAP'!D$19</f>
        <v>1.6274143799420901E-7</v>
      </c>
      <c r="I2078" s="1">
        <f>'[1]Electricity and CHPs_NCAP'!E$19</f>
        <v>5.4969287151532299E-2</v>
      </c>
      <c r="J2078" s="1">
        <f>'[1]Electricity and CHPs_NCAP'!F$19</f>
        <v>0.15249257805873101</v>
      </c>
      <c r="K2078" s="1">
        <f>'[1]Electricity and CHPs_NCAP'!G$19</f>
        <v>3.1925340688994202E-7</v>
      </c>
      <c r="L2078" s="1">
        <f>'[1]Electricity and CHPs_NCAP'!H$19</f>
        <v>8.2077807215543803E-8</v>
      </c>
      <c r="M2078" s="1">
        <f>'[1]Electricity and CHPs_NCAP'!I$19</f>
        <v>1.4971111857515299E-7</v>
      </c>
      <c r="N2078" s="1">
        <f>'[1]Electricity and CHPs_NCAP'!J$19</f>
        <v>3.9047147358752601E-7</v>
      </c>
      <c r="O2078" s="1">
        <f>'[1]Electricity and CHPs_NCAP'!K$19</f>
        <v>3.2135847432700697E-2</v>
      </c>
      <c r="P2078" s="1">
        <f>'[1]Electricity and CHPs_NCAP'!L$19</f>
        <v>0.13212187977936701</v>
      </c>
      <c r="Q2078" s="1">
        <f>'[1]Electricity and CHPs_NCAP'!M$19</f>
        <v>1.9527643076628898E-2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5.3780162077327803E-2</v>
      </c>
      <c r="L2079" s="1">
        <f>'[1]Electricity and CHPs_NCAP'!H$20</f>
        <v>0.128860092296151</v>
      </c>
      <c r="M2079" s="1">
        <f>'[1]Electricity and CHPs_NCAP'!I$20</f>
        <v>1.2184579262191801E-7</v>
      </c>
      <c r="N2079" s="1">
        <f>'[1]Electricity and CHPs_NCAP'!J$20</f>
        <v>2.15729173219976E-8</v>
      </c>
      <c r="O2079" s="1">
        <f>'[1]Electricity and CHPs_NCAP'!K$20</f>
        <v>8.2315643315686396E-8</v>
      </c>
      <c r="P2079" s="1">
        <f>'[1]Electricity and CHPs_NCAP'!L$20</f>
        <v>1.51583091411945E-7</v>
      </c>
      <c r="Q2079" s="1">
        <f>'[1]Electricity and CHPs_NCAP'!M$20</f>
        <v>3.69307229678087E-2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3.68650607199732E-8</v>
      </c>
      <c r="H2080" s="1">
        <f>'[1]Electricity and CHPs_NCAP'!D$26</f>
        <v>4.3752726645791101E-8</v>
      </c>
      <c r="I2080" s="1">
        <f>'[1]Electricity and CHPs_NCAP'!E$26</f>
        <v>8.1732806576150996E-8</v>
      </c>
      <c r="J2080" s="1">
        <f>'[1]Electricity and CHPs_NCAP'!F$26</f>
        <v>5.6589725069417299E-3</v>
      </c>
      <c r="K2080" s="1">
        <f>'[1]Electricity and CHPs_NCAP'!G$26</f>
        <v>1.4113301749439E-2</v>
      </c>
      <c r="L2080" s="1">
        <f>'[1]Electricity and CHPs_NCAP'!H$26</f>
        <v>1.02876457968167E-7</v>
      </c>
      <c r="M2080" s="1">
        <f>'[1]Electricity and CHPs_NCAP'!I$26</f>
        <v>1.9677160677816399E-2</v>
      </c>
      <c r="N2080" s="1">
        <f>'[1]Electricity and CHPs_NCAP'!J$26</f>
        <v>5.2818341403040097E-3</v>
      </c>
      <c r="O2080" s="1">
        <f>'[1]Electricity and CHPs_NCAP'!K$26</f>
        <v>6.6712696426682804E-4</v>
      </c>
      <c r="P2080" s="1">
        <f>'[1]Electricity and CHPs_NCAP'!L$26</f>
        <v>1.21615012891381E-5</v>
      </c>
      <c r="Q2080" s="1">
        <f>'[1]Electricity and CHPs_NCAP'!M$26</f>
        <v>1.40097291691905E-2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1.96946011567278E-2</v>
      </c>
      <c r="L2081" s="1">
        <f>'[1]Electricity and CHPs_NCAP'!H$27</f>
        <v>2.0064686292588799E-2</v>
      </c>
      <c r="M2081" s="1">
        <f>'[1]Electricity and CHPs_NCAP'!I$27</f>
        <v>3.08007394786518E-3</v>
      </c>
      <c r="N2081" s="1">
        <f>'[1]Electricity and CHPs_NCAP'!J$27</f>
        <v>4.8891564571260397E-3</v>
      </c>
      <c r="O2081" s="1">
        <f>'[1]Electricity and CHPs_NCAP'!K$27</f>
        <v>4.8688723383878601E-3</v>
      </c>
      <c r="P2081" s="1">
        <f>'[1]Electricity and CHPs_NCAP'!L$27</f>
        <v>6.7409423049880797E-3</v>
      </c>
      <c r="Q2081" s="1">
        <f>'[1]Electricity and CHPs_NCAP'!M$27</f>
        <v>1.4209466927419199E-2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7.0415049561939595E-8</v>
      </c>
      <c r="H2082" s="1">
        <f>'[1]Electricity and CHPs_NCAP'!D$44</f>
        <v>3.7067749755831097E-7</v>
      </c>
      <c r="I2082" s="1">
        <f>'[1]Electricity and CHPs_NCAP'!E$44</f>
        <v>1.5499888726915199E-3</v>
      </c>
      <c r="J2082" s="1">
        <f>'[1]Electricity and CHPs_NCAP'!F$44</f>
        <v>5.0007185956479298E-3</v>
      </c>
      <c r="K2082" s="1">
        <f>'[1]Electricity and CHPs_NCAP'!G$44</f>
        <v>1.6890071274948E-7</v>
      </c>
      <c r="L2082" s="1">
        <f>'[1]Electricity and CHPs_NCAP'!H$44</f>
        <v>4.0728518837905597E-8</v>
      </c>
      <c r="M2082" s="1">
        <f>'[1]Electricity and CHPs_NCAP'!I$44</f>
        <v>4.7749244471759399E-8</v>
      </c>
      <c r="N2082" s="1">
        <f>'[1]Electricity and CHPs_NCAP'!J$44</f>
        <v>3.7186513448953999E-8</v>
      </c>
      <c r="O2082" s="1">
        <f>'[1]Electricity and CHPs_NCAP'!K$44</f>
        <v>1.3258082704123901E-7</v>
      </c>
      <c r="P2082" s="1">
        <f>'[1]Electricity and CHPs_NCAP'!L$44</f>
        <v>7.3769383895188304E-6</v>
      </c>
      <c r="Q2082" s="1">
        <f>'[1]Electricity and CHPs_NCAP'!M$44</f>
        <v>7.8581001082748395E-6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1.56149003623603E-3</v>
      </c>
      <c r="L2083" s="1">
        <f>'[1]Electricity and CHPs_NCAP'!H$45</f>
        <v>2.78900619077516E-2</v>
      </c>
      <c r="M2083" s="1">
        <f>'[1]Electricity and CHPs_NCAP'!I$45</f>
        <v>2.9029703529145402E-2</v>
      </c>
      <c r="N2083" s="1">
        <f>'[1]Electricity and CHPs_NCAP'!J$45</f>
        <v>3.0985568857093401E-8</v>
      </c>
      <c r="O2083" s="1">
        <f>'[1]Electricity and CHPs_NCAP'!K$45</f>
        <v>4.4864211616726299E-8</v>
      </c>
      <c r="P2083" s="1">
        <f>'[1]Electricity and CHPs_NCAP'!L$45</f>
        <v>9.6824922424511595E-8</v>
      </c>
      <c r="Q2083" s="1">
        <f>'[1]Electricity and CHPs_NCAP'!M$45</f>
        <v>1.57362082339098E-7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1.6832177908817424E-2</v>
      </c>
      <c r="H2084" s="1">
        <f t="shared" si="2226"/>
        <v>3.65478850031309E-2</v>
      </c>
      <c r="I2084" s="1">
        <f t="shared" si="2226"/>
        <v>1.0235918127858852E-2</v>
      </c>
      <c r="J2084" s="1">
        <f t="shared" si="2226"/>
        <v>3.8317828124527942E-2</v>
      </c>
      <c r="K2084" s="1">
        <f t="shared" si="2226"/>
        <v>0.12460727366086499</v>
      </c>
      <c r="L2084" s="1">
        <f t="shared" ref="L2084:O2084" si="2227">SUM(L2085:L2091)</f>
        <v>9.3787247948940555E-2</v>
      </c>
      <c r="M2084" s="1">
        <f t="shared" si="2227"/>
        <v>7.1086459747510405E-2</v>
      </c>
      <c r="N2084" s="1">
        <f t="shared" si="2227"/>
        <v>9.1299281508970515E-2</v>
      </c>
      <c r="O2084" s="1">
        <f t="shared" si="2227"/>
        <v>9.9771457499107763E-2</v>
      </c>
      <c r="P2084" s="1">
        <f>SUM(P2085:P2091)</f>
        <v>7.3209559334921043E-2</v>
      </c>
      <c r="Q2084" s="1">
        <f>SUM(Q2085:Q2091)</f>
        <v>4.9315384355744715E-2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3.8625904421823798E-8</v>
      </c>
      <c r="H2085" s="1">
        <f>'[1]Electricity and CHPs_NCAP'!D$25</f>
        <v>1.28744763263591E-2</v>
      </c>
      <c r="I2085" s="1">
        <f>'[1]Electricity and CHPs_NCAP'!E$25</f>
        <v>9.9366388992689496E-8</v>
      </c>
      <c r="J2085" s="1">
        <f>'[1]Electricity and CHPs_NCAP'!F$25</f>
        <v>3.6977505052733903E-5</v>
      </c>
      <c r="K2085" s="1">
        <f>'[1]Electricity and CHPs_NCAP'!G$25</f>
        <v>3.53824378542546E-2</v>
      </c>
      <c r="L2085" s="1">
        <f>'[1]Electricity and CHPs_NCAP'!H$25</f>
        <v>2.0808332224429301E-7</v>
      </c>
      <c r="M2085" s="1">
        <f>'[1]Electricity and CHPs_NCAP'!I$25</f>
        <v>8.0413550813631705E-7</v>
      </c>
      <c r="N2085" s="1">
        <f>'[1]Electricity and CHPs_NCAP'!J$25</f>
        <v>2.6073274830636699E-2</v>
      </c>
      <c r="O2085" s="1">
        <f>'[1]Electricity and CHPs_NCAP'!K$25</f>
        <v>3.1220133580760399E-2</v>
      </c>
      <c r="P2085" s="1">
        <f>'[1]Electricity and CHPs_NCAP'!L$25</f>
        <v>4.9764381586955104E-3</v>
      </c>
      <c r="Q2085" s="1">
        <f>'[1]Electricity and CHPs_NCAP'!M$25</f>
        <v>5.9385896202483103E-7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1.70914911020197E-5</v>
      </c>
      <c r="L2086" s="1">
        <f>'[1]Electricity and CHPs_NCAP'!H$31</f>
        <v>8.3067491475404404E-3</v>
      </c>
      <c r="M2086" s="1">
        <f>'[1]Electricity and CHPs_NCAP'!I$31</f>
        <v>1.5740649855921E-2</v>
      </c>
      <c r="N2086" s="1">
        <f>'[1]Electricity and CHPs_NCAP'!J$31</f>
        <v>4.8797744533753801E-4</v>
      </c>
      <c r="O2086" s="1">
        <f>'[1]Electricity and CHPs_NCAP'!K$31</f>
        <v>1.27687287516106E-7</v>
      </c>
      <c r="P2086" s="1">
        <f>'[1]Electricity and CHPs_NCAP'!L$31</f>
        <v>4.47393954649774E-3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1.6832139282913001E-2</v>
      </c>
      <c r="H2087" s="1">
        <f>'[1]Electricity and CHPs_NCAP'!D$42</f>
        <v>2.3673408676771798E-2</v>
      </c>
      <c r="I2087" s="1">
        <f>'[1]Electricity and CHPs_NCAP'!E$42</f>
        <v>1.0149530438140699E-2</v>
      </c>
      <c r="J2087" s="1">
        <f>'[1]Electricity and CHPs_NCAP'!F$42</f>
        <v>3.8241399381019801E-2</v>
      </c>
      <c r="K2087" s="1">
        <f>'[1]Electricity and CHPs_NCAP'!G$42</f>
        <v>1.09086952840698E-2</v>
      </c>
      <c r="L2087" s="1">
        <f>'[1]Electricity and CHPs_NCAP'!H$42</f>
        <v>1.5264390815136E-2</v>
      </c>
      <c r="M2087" s="1">
        <f>'[1]Electricity and CHPs_NCAP'!I$42</f>
        <v>1.3091516942883299E-5</v>
      </c>
      <c r="N2087" s="1">
        <f>'[1]Electricity and CHPs_NCAP'!J$42</f>
        <v>1.4317787255722401E-7</v>
      </c>
      <c r="O2087" s="1">
        <f>'[1]Electricity and CHPs_NCAP'!K$42</f>
        <v>1.7363641017246099E-5</v>
      </c>
      <c r="P2087" s="1">
        <f>'[1]Electricity and CHPs_NCAP'!L$42</f>
        <v>2.6607825268918499E-7</v>
      </c>
      <c r="Q2087" s="1">
        <f>'[1]Electricity and CHPs_NCAP'!M$42</f>
        <v>1.2961299192279299E-5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7.3737203121159001E-2</v>
      </c>
      <c r="L2088" s="1">
        <f>'[1]Electricity and CHPs_NCAP'!H$43</f>
        <v>6.63028360074506E-2</v>
      </c>
      <c r="M2088" s="1">
        <f>'[1]Electricity and CHPs_NCAP'!I$43</f>
        <v>5.5091501112476397E-2</v>
      </c>
      <c r="N2088" s="1">
        <f>'[1]Electricity and CHPs_NCAP'!J$43</f>
        <v>6.0582156008560997E-2</v>
      </c>
      <c r="O2088" s="1">
        <f>'[1]Electricity and CHPs_NCAP'!K$43</f>
        <v>6.8482573936574101E-2</v>
      </c>
      <c r="P2088" s="1">
        <f>'[1]Electricity and CHPs_NCAP'!L$43</f>
        <v>6.3659864886412204E-2</v>
      </c>
      <c r="Q2088" s="1">
        <f>'[1]Electricity and CHPs_NCAP'!M$43</f>
        <v>4.8831701978268402E-2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2.1888317497713451E-5</v>
      </c>
      <c r="J2089" s="1">
        <f>'[1]Electricity and CHPs_NCAP'!F$50</f>
        <v>1.0924696700118911E-5</v>
      </c>
      <c r="K2089" s="1">
        <f>'[1]Electricity and CHPs_NCAP'!G$50</f>
        <v>7.4087614156626906E-5</v>
      </c>
      <c r="L2089" s="1">
        <f>'[1]Electricity and CHPs_NCAP'!H$50</f>
        <v>1.3102590497854501E-4</v>
      </c>
      <c r="M2089" s="1">
        <f>'[1]Electricity and CHPs_NCAP'!I$50</f>
        <v>6.0019548546551805E-5</v>
      </c>
      <c r="N2089" s="1">
        <f>'[1]Electricity and CHPs_NCAP'!J$50</f>
        <v>6.6357554562976095E-7</v>
      </c>
      <c r="O2089" s="1">
        <f>'[1]Electricity and CHPs_NCAP'!K$50</f>
        <v>4.4045758126372162E-5</v>
      </c>
      <c r="P2089" s="1">
        <f>'[1]Electricity and CHPs_NCAP'!L$50</f>
        <v>2.8671149482827704E-5</v>
      </c>
      <c r="Q2089" s="1">
        <f>'[1]Electricity and CHPs_NCAP'!M$50</f>
        <v>5.3084998879382916E-5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3.1963698586104097E-5</v>
      </c>
      <c r="J2090" s="1">
        <f>'[1]Electricity and CHPs_NCAP'!F$53</f>
        <v>2.8387396072718799E-5</v>
      </c>
      <c r="K2090" s="1">
        <f>'[1]Electricity and CHPs_NCAP'!G$53</f>
        <v>4.451389211890781E-3</v>
      </c>
      <c r="L2090" s="1">
        <f>'[1]Electricity and CHPs_NCAP'!H$53</f>
        <v>3.7308446985512547E-3</v>
      </c>
      <c r="M2090" s="1">
        <f>'[1]Electricity and CHPs_NCAP'!I$53</f>
        <v>7.2877598662744703E-5</v>
      </c>
      <c r="N2090" s="1">
        <f>'[1]Electricity and CHPs_NCAP'!J$53</f>
        <v>4.1549363718295408E-3</v>
      </c>
      <c r="O2090" s="1">
        <f>'[1]Electricity and CHPs_NCAP'!K$53</f>
        <v>6.7293681330039402E-6</v>
      </c>
      <c r="P2090" s="1">
        <f>'[1]Electricity and CHPs_NCAP'!L$53</f>
        <v>2.4012682875726404E-5</v>
      </c>
      <c r="Q2090" s="1">
        <f>'[1]Electricity and CHPs_NCAP'!M$53</f>
        <v>3.4270289582216651E-4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3.2436307245344102E-5</v>
      </c>
      <c r="J2091" s="1">
        <f>'[1]Electricity and CHPs_NCAP'!F$56</f>
        <v>1.39145682569796E-7</v>
      </c>
      <c r="K2091" s="1">
        <f>'[1]Electricity and CHPs_NCAP'!G$56</f>
        <v>3.63690842321653E-5</v>
      </c>
      <c r="L2091" s="1">
        <f>'[1]Electricity and CHPs_NCAP'!H$56</f>
        <v>5.1193291961480202E-5</v>
      </c>
      <c r="M2091" s="1">
        <f>'[1]Electricity and CHPs_NCAP'!I$56</f>
        <v>1.07515979452683E-4</v>
      </c>
      <c r="N2091" s="1">
        <f>'[1]Electricity and CHPs_NCAP'!J$56</f>
        <v>1.30099187567002E-7</v>
      </c>
      <c r="O2091" s="1">
        <f>'[1]Electricity and CHPs_NCAP'!K$56</f>
        <v>4.8352720911647098E-7</v>
      </c>
      <c r="P2091" s="1">
        <f>'[1]Electricity and CHPs_NCAP'!L$56</f>
        <v>4.6366832704347902E-5</v>
      </c>
      <c r="Q2091" s="1">
        <f>'[1]Electricity and CHPs_NCAP'!M$56</f>
        <v>7.4339324620455605E-5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7.1321143458663097E-3</v>
      </c>
      <c r="H2092" s="1">
        <f t="shared" si="2228"/>
        <v>9.7965477664611403E-2</v>
      </c>
      <c r="I2092" s="1">
        <f t="shared" si="2228"/>
        <v>8.0547579453707895E-3</v>
      </c>
      <c r="J2092" s="1">
        <f t="shared" si="2228"/>
        <v>2.1962169599946599E-2</v>
      </c>
      <c r="K2092" s="1">
        <f t="shared" si="2228"/>
        <v>9.7677626560982295E-7</v>
      </c>
      <c r="L2092" s="1">
        <f t="shared" si="2228"/>
        <v>0.116148722901118</v>
      </c>
      <c r="M2092" s="1">
        <f t="shared" si="2228"/>
        <v>2.7859990480640802E-6</v>
      </c>
      <c r="N2092" s="1">
        <f t="shared" si="2228"/>
        <v>3.0014628293319901E-2</v>
      </c>
      <c r="O2092" s="1">
        <f t="shared" si="2228"/>
        <v>1.27195535139478E-6</v>
      </c>
      <c r="P2092" s="1">
        <f>P2093</f>
        <v>0.116150415955555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7.1321143458663097E-3</v>
      </c>
      <c r="H2093" s="1">
        <f>'[1]Electricity and CHPs_NCAP'!D$33</f>
        <v>9.7965477664611403E-2</v>
      </c>
      <c r="I2093" s="1">
        <f>'[1]Electricity and CHPs_NCAP'!E$33</f>
        <v>8.0547579453707895E-3</v>
      </c>
      <c r="J2093" s="1">
        <f>'[1]Electricity and CHPs_NCAP'!F$33</f>
        <v>2.1962169599946599E-2</v>
      </c>
      <c r="K2093" s="1">
        <f>'[1]Electricity and CHPs_NCAP'!G$33</f>
        <v>9.7677626560982295E-7</v>
      </c>
      <c r="L2093" s="1">
        <f>'[1]Electricity and CHPs_NCAP'!H$33</f>
        <v>0.116148722901118</v>
      </c>
      <c r="M2093" s="1">
        <f>'[1]Electricity and CHPs_NCAP'!I$33</f>
        <v>2.7859990480640802E-6</v>
      </c>
      <c r="N2093" s="1">
        <f>'[1]Electricity and CHPs_NCAP'!J$33</f>
        <v>3.0014628293319901E-2</v>
      </c>
      <c r="O2093" s="1">
        <f>'[1]Electricity and CHPs_NCAP'!K$33</f>
        <v>1.27195535139478E-6</v>
      </c>
      <c r="P2093" s="1">
        <f>'[1]Electricity and CHPs_NCAP'!L$33</f>
        <v>0.116150415955555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2.8448479214192499E-6</v>
      </c>
      <c r="H2094" s="1">
        <f t="shared" si="2229"/>
        <v>3.858349248860534</v>
      </c>
      <c r="I2094" s="1">
        <f t="shared" si="2229"/>
        <v>4.3804485931933401</v>
      </c>
      <c r="J2094" s="1">
        <f t="shared" si="2229"/>
        <v>11.231739797668645</v>
      </c>
      <c r="K2094" s="1">
        <f t="shared" si="2229"/>
        <v>12.176031156851176</v>
      </c>
      <c r="L2094" s="1">
        <f t="shared" ref="L2094:O2094" si="2230">SUM(L2095:L2099)</f>
        <v>8.7203913167378477</v>
      </c>
      <c r="M2094" s="1">
        <f t="shared" si="2230"/>
        <v>5.9123554901009019</v>
      </c>
      <c r="N2094" s="1">
        <f t="shared" si="2230"/>
        <v>9.0837689892862219</v>
      </c>
      <c r="O2094" s="1">
        <f t="shared" si="2230"/>
        <v>11.693995187777022</v>
      </c>
      <c r="P2094" s="1">
        <f>SUM(P2095:P2099)</f>
        <v>10.003662867055798</v>
      </c>
      <c r="Q2094" s="1">
        <f>SUM(Q2095:Q2099)</f>
        <v>9.7970121290174585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3.8326158981507902E-5</v>
      </c>
      <c r="I2095" s="1">
        <f>'[1]Electricity and CHPs_NCAP'!E$34</f>
        <v>0.18449549955123776</v>
      </c>
      <c r="J2095" s="1">
        <f>'[1]Electricity and CHPs_NCAP'!F$34</f>
        <v>1.9884808660296442</v>
      </c>
      <c r="K2095" s="1">
        <f>'[1]Electricity and CHPs_NCAP'!G$34</f>
        <v>3.7905648336209699</v>
      </c>
      <c r="L2095" s="1">
        <f>'[1]Electricity and CHPs_NCAP'!H$34</f>
        <v>1.2600466486841793</v>
      </c>
      <c r="M2095" s="1">
        <f>'[1]Electricity and CHPs_NCAP'!I$34</f>
        <v>0.90234455719302853</v>
      </c>
      <c r="N2095" s="1">
        <f>'[1]Electricity and CHPs_NCAP'!J$34</f>
        <v>2.3536354822156928E-7</v>
      </c>
      <c r="O2095" s="1">
        <f>'[1]Electricity and CHPs_NCAP'!K$34</f>
        <v>6.360317504308809E-7</v>
      </c>
      <c r="P2095" s="1">
        <f>'[1]Electricity and CHPs_NCAP'!L$34</f>
        <v>0.84732837363765112</v>
      </c>
      <c r="Q2095" s="1">
        <f>'[1]Electricity and CHPs_NCAP'!M$34</f>
        <v>3.004494188798883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0</v>
      </c>
      <c r="H2096" s="1">
        <f>'[1]Electricity and CHPs_NCAP'!D$35</f>
        <v>1.7679630105931501</v>
      </c>
      <c r="I2096" s="1">
        <f>'[1]Electricity and CHPs_NCAP'!E$35</f>
        <v>1.18990942353328E-7</v>
      </c>
      <c r="J2096" s="1">
        <f>'[1]Electricity and CHPs_NCAP'!F$35</f>
        <v>1.91459753289051</v>
      </c>
      <c r="K2096" s="1">
        <f>'[1]Electricity and CHPs_NCAP'!G$35</f>
        <v>0.86938942033644395</v>
      </c>
      <c r="L2096" s="1">
        <f>'[1]Electricity and CHPs_NCAP'!H$35</f>
        <v>2.3094221037320999</v>
      </c>
      <c r="M2096" s="1">
        <f>'[1]Electricity and CHPs_NCAP'!I$35</f>
        <v>0.58893375011821403</v>
      </c>
      <c r="N2096" s="1">
        <f>'[1]Electricity and CHPs_NCAP'!J$35</f>
        <v>1.7384502573940701</v>
      </c>
      <c r="O2096" s="1">
        <f>'[1]Electricity and CHPs_NCAP'!K$35</f>
        <v>1.6400388170065401</v>
      </c>
      <c r="P2096" s="1">
        <f>'[1]Electricity and CHPs_NCAP'!L$35</f>
        <v>2.6296047553754698</v>
      </c>
      <c r="Q2096" s="1">
        <f>'[1]Electricity and CHPs_NCAP'!M$35</f>
        <v>0.92544877347033805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1.3677590680255899E-6</v>
      </c>
      <c r="H2097" s="1">
        <f>'[1]Electricity and CHPs_NCAP'!D$36</f>
        <v>0.83851737923406333</v>
      </c>
      <c r="I2097" s="1">
        <f>'[1]Electricity and CHPs_NCAP'!E$36</f>
        <v>2.5892073617273792</v>
      </c>
      <c r="J2097" s="1">
        <f>'[1]Electricity and CHPs_NCAP'!F$36</f>
        <v>1.1913064811524925</v>
      </c>
      <c r="K2097" s="1">
        <f>'[1]Electricity and CHPs_NCAP'!G$36</f>
        <v>0.78840214231831018</v>
      </c>
      <c r="L2097" s="1">
        <f>'[1]Electricity and CHPs_NCAP'!H$36</f>
        <v>2.3427546504545171</v>
      </c>
      <c r="M2097" s="1">
        <f>'[1]Electricity and CHPs_NCAP'!I$36</f>
        <v>2.2351859719361937</v>
      </c>
      <c r="N2097" s="1">
        <f>'[1]Electricity and CHPs_NCAP'!J$36</f>
        <v>1.2686387227410534</v>
      </c>
      <c r="O2097" s="1">
        <f>'[1]Electricity and CHPs_NCAP'!K$36</f>
        <v>1.397145388654601</v>
      </c>
      <c r="P2097" s="1">
        <f>'[1]Electricity and CHPs_NCAP'!L$36</f>
        <v>2.7122579858827569</v>
      </c>
      <c r="Q2097" s="1">
        <f>'[1]Electricity and CHPs_NCAP'!M$36</f>
        <v>2.6235411812723131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1.47708885339366E-6</v>
      </c>
      <c r="H2098" s="1">
        <f>'[1]Electricity and CHPs_NCAP'!D$37</f>
        <v>1.251830106836054</v>
      </c>
      <c r="I2098" s="1">
        <f>'[1]Electricity and CHPs_NCAP'!E$37</f>
        <v>1.606745504210348</v>
      </c>
      <c r="J2098" s="1">
        <f>'[1]Electricity and CHPs_NCAP'!F$37</f>
        <v>5.6148557232272198</v>
      </c>
      <c r="K2098" s="1">
        <f>'[1]Electricity and CHPs_NCAP'!G$37</f>
        <v>0.64743262365024101</v>
      </c>
      <c r="L2098" s="1">
        <f>'[1]Electricity and CHPs_NCAP'!H$37</f>
        <v>2.2017328155426501</v>
      </c>
      <c r="M2098" s="1">
        <f>'[1]Electricity and CHPs_NCAP'!I$37</f>
        <v>1.8181505082699301</v>
      </c>
      <c r="N2098" s="1">
        <f>'[1]Electricity and CHPs_NCAP'!J$37</f>
        <v>4.52068338794066</v>
      </c>
      <c r="O2098" s="1">
        <f>'[1]Electricity and CHPs_NCAP'!K$37</f>
        <v>2.8173478463451502</v>
      </c>
      <c r="P2098" s="1">
        <f>'[1]Electricity and CHPs_NCAP'!L$37</f>
        <v>2.7811010628366399</v>
      </c>
      <c r="Q2098" s="1">
        <f>'[1]Electricity and CHPs_NCAP'!M$37</f>
        <v>2.4270734303822703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0</v>
      </c>
      <c r="H2099" s="1">
        <f>'[1]Electricity and CHPs_NCAP'!D$38</f>
        <v>4.2603828487465299E-7</v>
      </c>
      <c r="I2099" s="1">
        <f>'[1]Electricity and CHPs_NCAP'!E$38</f>
        <v>1.08713433222103E-7</v>
      </c>
      <c r="J2099" s="1">
        <f>'[1]Electricity and CHPs_NCAP'!F$38</f>
        <v>0.52249919436877701</v>
      </c>
      <c r="K2099" s="1">
        <f>'[1]Electricity and CHPs_NCAP'!G$38</f>
        <v>6.08024213692521</v>
      </c>
      <c r="L2099" s="1">
        <f>'[1]Electricity and CHPs_NCAP'!H$38</f>
        <v>0.60643509832440201</v>
      </c>
      <c r="M2099" s="1">
        <f>'[1]Electricity and CHPs_NCAP'!I$38</f>
        <v>0.36774070258353603</v>
      </c>
      <c r="N2099" s="1">
        <f>'[1]Electricity and CHPs_NCAP'!J$38</f>
        <v>1.5559963858468899</v>
      </c>
      <c r="O2099" s="1">
        <f>'[1]Electricity and CHPs_NCAP'!K$38</f>
        <v>5.8394624997389801</v>
      </c>
      <c r="P2099" s="1">
        <f>'[1]Electricity and CHPs_NCAP'!L$38</f>
        <v>1.0333706893232799</v>
      </c>
      <c r="Q2099" s="1">
        <f>'[1]Electricity and CHPs_NCAP'!M$38</f>
        <v>0.81645455509365406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1.10601006137802E-4</v>
      </c>
      <c r="L2100" s="1">
        <f>'[1]Electricity and CHPs_NCAP'!H$32</f>
        <v>1.5541185215928101E-7</v>
      </c>
      <c r="M2100" s="1">
        <f>'[1]Electricity and CHPs_NCAP'!I$32</f>
        <v>6.58622532711947E-8</v>
      </c>
      <c r="N2100" s="1">
        <f>'[1]Electricity and CHPs_NCAP'!J$32</f>
        <v>2.3903399031350798E-7</v>
      </c>
      <c r="O2100" s="1">
        <f>'[1]Electricity and CHPs_NCAP'!K$32</f>
        <v>1.83841088786353E-6</v>
      </c>
      <c r="P2100" s="1">
        <f>'[1]Electricity and CHPs_NCAP'!L$32</f>
        <v>7.7533818908334702E-5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1.10601006137802E-4</v>
      </c>
      <c r="L2101" s="1">
        <f t="shared" ref="L2101:O2101" si="2232">L2100</f>
        <v>1.5541185215928101E-7</v>
      </c>
      <c r="M2101" s="1">
        <f t="shared" si="2232"/>
        <v>6.58622532711947E-8</v>
      </c>
      <c r="N2101" s="1">
        <f t="shared" si="2232"/>
        <v>2.3903399031350798E-7</v>
      </c>
      <c r="O2101" s="1">
        <f t="shared" si="2232"/>
        <v>1.83841088786353E-6</v>
      </c>
      <c r="P2101" s="1">
        <f>P2100</f>
        <v>7.7533818908334702E-5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3.2139177019359103E-5</v>
      </c>
      <c r="J2102" s="1">
        <f t="shared" si="2233"/>
        <v>3.871897253974603E-2</v>
      </c>
      <c r="K2102" s="1">
        <f t="shared" si="2233"/>
        <v>1.5506867695998685E-2</v>
      </c>
      <c r="L2102" s="1">
        <f t="shared" ref="L2102:O2102" si="2234">SUM(L2103:L2105)</f>
        <v>1.4681418142234747E-3</v>
      </c>
      <c r="M2102" s="1">
        <f t="shared" si="2234"/>
        <v>3.7840247244755737E-2</v>
      </c>
      <c r="N2102" s="1">
        <f t="shared" si="2234"/>
        <v>5.0245957925536718E-2</v>
      </c>
      <c r="O2102" s="1">
        <f t="shared" si="2234"/>
        <v>3.3293117429330547E-2</v>
      </c>
      <c r="P2102" s="1">
        <f>SUM(P2103:P2105)</f>
        <v>9.2707346462105392E-2</v>
      </c>
      <c r="Q2102" s="1">
        <f>SUM(Q2103:Q2105)</f>
        <v>1.9823586723653194E-2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1.549494684297E-2</v>
      </c>
      <c r="L2103" s="1">
        <f>'[1]Electricity and CHPs_NCAP'!H$30</f>
        <v>1.46711901517727E-3</v>
      </c>
      <c r="M2103" s="1">
        <f>'[1]Electricity and CHPs_NCAP'!I$30</f>
        <v>9.2958384333833302E-7</v>
      </c>
      <c r="N2103" s="1">
        <f>'[1]Electricity and CHPs_NCAP'!J$30</f>
        <v>3.6501790742211902E-2</v>
      </c>
      <c r="O2103" s="1">
        <f>'[1]Electricity and CHPs_NCAP'!K$30</f>
        <v>2.7987104083026602E-2</v>
      </c>
      <c r="P2103" s="1">
        <f>'[1]Electricity and CHPs_NCAP'!L$30</f>
        <v>1.1775363689016801E-2</v>
      </c>
      <c r="Q2103" s="1">
        <f>'[1]Electricity and CHPs_NCAP'!M$30</f>
        <v>3.0364008679702602E-3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3.86400175554618E-2</v>
      </c>
      <c r="K2104" s="1">
        <f>'[1]Electricity and CHPs_NCAP'!G$46</f>
        <v>1.0431241391228E-7</v>
      </c>
      <c r="L2104" s="1">
        <f>'[1]Electricity and CHPs_NCAP'!H$46</f>
        <v>3.0196667663074902E-7</v>
      </c>
      <c r="M2104" s="1">
        <f>'[1]Electricity and CHPs_NCAP'!I$46</f>
        <v>3.7694294267498103E-2</v>
      </c>
      <c r="N2104" s="1">
        <f>'[1]Electricity and CHPs_NCAP'!J$46</f>
        <v>1.35530452555589E-2</v>
      </c>
      <c r="O2104" s="1">
        <f>'[1]Electricity and CHPs_NCAP'!K$46</f>
        <v>5.3047467742370503E-3</v>
      </c>
      <c r="P2104" s="1">
        <f>'[1]Electricity and CHPs_NCAP'!L$46</f>
        <v>8.0028365226328599E-2</v>
      </c>
      <c r="Q2104" s="1">
        <f>'[1]Electricity and CHPs_NCAP'!M$46</f>
        <v>1.6772318978351099E-2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3.2139177019359103E-5</v>
      </c>
      <c r="J2105" s="1">
        <f>'[1]Electricity and CHPs_NCAP'!F$57</f>
        <v>7.8954984284229605E-5</v>
      </c>
      <c r="K2105" s="1">
        <f>'[1]Electricity and CHPs_NCAP'!G$57</f>
        <v>1.1816540614772301E-5</v>
      </c>
      <c r="L2105" s="1">
        <f>'[1]Electricity and CHPs_NCAP'!H$57</f>
        <v>7.2083236957402104E-7</v>
      </c>
      <c r="M2105" s="1">
        <f>'[1]Electricity and CHPs_NCAP'!I$57</f>
        <v>1.4502339341429201E-4</v>
      </c>
      <c r="N2105" s="1">
        <f>'[1]Electricity and CHPs_NCAP'!J$57</f>
        <v>1.9112192776591299E-4</v>
      </c>
      <c r="O2105" s="1">
        <f>'[1]Electricity and CHPs_NCAP'!K$57</f>
        <v>1.26657206689181E-6</v>
      </c>
      <c r="P2105" s="1">
        <f>'[1]Electricity and CHPs_NCAP'!L$57</f>
        <v>9.0361754675999698E-4</v>
      </c>
      <c r="Q2105" s="1">
        <f>'[1]Electricity and CHPs_NCAP'!M$57</f>
        <v>1.48668773318345E-5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9.4468332817077504E-4</v>
      </c>
      <c r="G2106" s="1">
        <f t="shared" si="2235"/>
        <v>1.6624220339207519E-6</v>
      </c>
      <c r="H2106" s="1">
        <f t="shared" si="2235"/>
        <v>4.348896628337236E-6</v>
      </c>
      <c r="I2106" s="1">
        <f t="shared" si="2235"/>
        <v>0.13496037721104873</v>
      </c>
      <c r="J2106" s="1">
        <f t="shared" si="2235"/>
        <v>0.47721935821137829</v>
      </c>
      <c r="K2106" s="1">
        <f t="shared" si="2235"/>
        <v>0.81722922893937333</v>
      </c>
      <c r="L2106" s="1">
        <f t="shared" ref="L2106:O2106" si="2236">SUM(L2107:L2113)</f>
        <v>0.53149092625206673</v>
      </c>
      <c r="M2106" s="1">
        <f t="shared" si="2236"/>
        <v>1.1850678607196323</v>
      </c>
      <c r="N2106" s="1">
        <f t="shared" si="2236"/>
        <v>0.48529500769040057</v>
      </c>
      <c r="O2106" s="1">
        <f t="shared" si="2236"/>
        <v>1.0498266978096673</v>
      </c>
      <c r="P2106" s="1">
        <f>SUM(P2107:P2113)</f>
        <v>1.1048809626471745</v>
      </c>
      <c r="Q2106" s="1">
        <f>SUM(Q2107:Q2113)</f>
        <v>0.25419993267977187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1.7578541065626899E-7</v>
      </c>
      <c r="H2107" s="1">
        <f>'[1]Electricity and CHPs_NCAP'!D$63</f>
        <v>1.92379745259743E-7</v>
      </c>
      <c r="I2107" s="1">
        <f>'[1]Electricity and CHPs_NCAP'!E$63</f>
        <v>2.1506413043385599E-7</v>
      </c>
      <c r="J2107" s="1">
        <f>'[1]Electricity and CHPs_NCAP'!F$63</f>
        <v>3.46608894853427E-7</v>
      </c>
      <c r="K2107" s="1">
        <f>'[1]Electricity and CHPs_NCAP'!G$63</f>
        <v>3.1218555324070099E-7</v>
      </c>
      <c r="L2107" s="1">
        <f>'[1]Electricity and CHPs_NCAP'!H$63</f>
        <v>2.8901668689442801E-7</v>
      </c>
      <c r="M2107" s="1">
        <f>'[1]Electricity and CHPs_NCAP'!I$63</f>
        <v>2.5656310652184801E-7</v>
      </c>
      <c r="N2107" s="1">
        <f>'[1]Electricity and CHPs_NCAP'!J$63</f>
        <v>2.4163733974072398E-7</v>
      </c>
      <c r="O2107" s="1">
        <f>'[1]Electricity and CHPs_NCAP'!K$63</f>
        <v>2.92397766551153E-7</v>
      </c>
      <c r="P2107" s="1">
        <f>'[1]Electricity and CHPs_NCAP'!L$63</f>
        <v>3.6498476134665998E-7</v>
      </c>
      <c r="Q2107" s="1">
        <f>'[1]Electricity and CHPs_NCAP'!M$63</f>
        <v>4.7475470925564499E-7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1.5952570215154301E-4</v>
      </c>
      <c r="G2108" s="1">
        <f>'[1]Electricity and CHPs_NCAP'!C$64</f>
        <v>2.3766293586932299E-7</v>
      </c>
      <c r="H2108" s="1">
        <f>'[1]Electricity and CHPs_NCAP'!D$64</f>
        <v>7.2465513293417803E-7</v>
      </c>
      <c r="I2108" s="1">
        <f>'[1]Electricity and CHPs_NCAP'!E$64</f>
        <v>4.3208144966432898E-5</v>
      </c>
      <c r="J2108" s="1">
        <f>'[1]Electricity and CHPs_NCAP'!F$64</f>
        <v>0.38359095407942501</v>
      </c>
      <c r="K2108" s="1">
        <f>'[1]Electricity and CHPs_NCAP'!G$64</f>
        <v>3.03982114193554E-3</v>
      </c>
      <c r="L2108" s="1">
        <f>'[1]Electricity and CHPs_NCAP'!H$64</f>
        <v>0.184709202018673</v>
      </c>
      <c r="M2108" s="1">
        <f>'[1]Electricity and CHPs_NCAP'!I$64</f>
        <v>0.20089999890819801</v>
      </c>
      <c r="N2108" s="1">
        <f>'[1]Electricity and CHPs_NCAP'!J$64</f>
        <v>0.102664297649892</v>
      </c>
      <c r="O2108" s="1">
        <f>'[1]Electricity and CHPs_NCAP'!K$64</f>
        <v>0.181059508497907</v>
      </c>
      <c r="P2108" s="1">
        <f>'[1]Electricity and CHPs_NCAP'!L$64</f>
        <v>0.187413210031562</v>
      </c>
      <c r="Q2108" s="1">
        <f>'[1]Electricity and CHPs_NCAP'!M$64</f>
        <v>7.7098569297938596E-2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1.17833096281032E-4</v>
      </c>
      <c r="G2109" s="1">
        <f>'[1]Electricity and CHPs_NCAP'!C$65</f>
        <v>1.7999216575532001E-7</v>
      </c>
      <c r="H2109" s="1">
        <f>'[1]Electricity and CHPs_NCAP'!D$65</f>
        <v>5.8243958041550897E-7</v>
      </c>
      <c r="I2109" s="1">
        <f>'[1]Electricity and CHPs_NCAP'!E$65</f>
        <v>3.4250740042666801E-5</v>
      </c>
      <c r="J2109" s="1">
        <f>'[1]Electricity and CHPs_NCAP'!F$65</f>
        <v>2.1346519838994099E-3</v>
      </c>
      <c r="K2109" s="1">
        <f>'[1]Electricity and CHPs_NCAP'!G$65</f>
        <v>0.62646000934964596</v>
      </c>
      <c r="L2109" s="1">
        <f>'[1]Electricity and CHPs_NCAP'!H$65</f>
        <v>0.25101494502510202</v>
      </c>
      <c r="M2109" s="1">
        <f>'[1]Electricity and CHPs_NCAP'!I$65</f>
        <v>0.78812484848151898</v>
      </c>
      <c r="N2109" s="1">
        <f>'[1]Electricity and CHPs_NCAP'!J$65</f>
        <v>0.24768732676583799</v>
      </c>
      <c r="O2109" s="1">
        <f>'[1]Electricity and CHPs_NCAP'!K$65</f>
        <v>0.71097626891111398</v>
      </c>
      <c r="P2109" s="1">
        <f>'[1]Electricity and CHPs_NCAP'!L$65</f>
        <v>0.68594910039520096</v>
      </c>
      <c r="Q2109" s="1">
        <f>'[1]Electricity and CHPs_NCAP'!M$65</f>
        <v>8.07716728015416E-2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1.11149137588387E-4</v>
      </c>
      <c r="G2110" s="1">
        <f>'[1]Electricity and CHPs_NCAP'!C$66</f>
        <v>1.76918205687074E-7</v>
      </c>
      <c r="H2110" s="1">
        <f>'[1]Electricity and CHPs_NCAP'!D$66</f>
        <v>4.6044775108080198E-7</v>
      </c>
      <c r="I2110" s="1">
        <f>'[1]Electricity and CHPs_NCAP'!E$66</f>
        <v>1.96601704510595E-2</v>
      </c>
      <c r="J2110" s="1">
        <f>'[1]Electricity and CHPs_NCAP'!F$66</f>
        <v>4.4489776254539697E-2</v>
      </c>
      <c r="K2110" s="1">
        <f>'[1]Electricity and CHPs_NCAP'!G$66</f>
        <v>2.0642736527200301E-3</v>
      </c>
      <c r="L2110" s="1">
        <f>'[1]Electricity and CHPs_NCAP'!H$66</f>
        <v>5.7225231548387603E-5</v>
      </c>
      <c r="M2110" s="1">
        <f>'[1]Electricity and CHPs_NCAP'!I$66</f>
        <v>2.89141187826071E-2</v>
      </c>
      <c r="N2110" s="1">
        <f>'[1]Electricity and CHPs_NCAP'!J$66</f>
        <v>3.7646984540398802E-4</v>
      </c>
      <c r="O2110" s="1">
        <f>'[1]Electricity and CHPs_NCAP'!K$66</f>
        <v>4.6903063727675602E-2</v>
      </c>
      <c r="P2110" s="1">
        <f>'[1]Electricity and CHPs_NCAP'!L$66</f>
        <v>0.200652482260856</v>
      </c>
      <c r="Q2110" s="1">
        <f>'[1]Electricity and CHPs_NCAP'!M$66</f>
        <v>1.9387924847824099E-3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2.2242773139405099E-4</v>
      </c>
      <c r="G2111" s="1">
        <f>'[1]Electricity and CHPs_NCAP'!C$67</f>
        <v>3.57423051891692E-7</v>
      </c>
      <c r="H2111" s="1">
        <f>'[1]Electricity and CHPs_NCAP'!D$67</f>
        <v>9.63397684476862E-7</v>
      </c>
      <c r="I2111" s="1">
        <f>'[1]Electricity and CHPs_NCAP'!E$67</f>
        <v>2.9554647029214898E-2</v>
      </c>
      <c r="J2111" s="1">
        <f>'[1]Electricity and CHPs_NCAP'!F$67</f>
        <v>8.6646966849802096E-4</v>
      </c>
      <c r="K2111" s="1">
        <f>'[1]Electricity and CHPs_NCAP'!G$67</f>
        <v>6.34016544131251E-3</v>
      </c>
      <c r="L2111" s="1">
        <f>'[1]Electricity and CHPs_NCAP'!H$67</f>
        <v>4.1181299805897402E-2</v>
      </c>
      <c r="M2111" s="1">
        <f>'[1]Electricity and CHPs_NCAP'!I$67</f>
        <v>7.7611054115121092E-2</v>
      </c>
      <c r="N2111" s="1">
        <f>'[1]Electricity and CHPs_NCAP'!J$67</f>
        <v>3.2958814955295901E-2</v>
      </c>
      <c r="O2111" s="1">
        <f>'[1]Electricity and CHPs_NCAP'!K$67</f>
        <v>4.9264496478133704E-2</v>
      </c>
      <c r="P2111" s="1">
        <f>'[1]Electricity and CHPs_NCAP'!L$67</f>
        <v>6.4369538979009502E-3</v>
      </c>
      <c r="Q2111" s="1">
        <f>'[1]Electricity and CHPs_NCAP'!M$67</f>
        <v>3.47417565234453E-2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2.22377897986444E-4</v>
      </c>
      <c r="G2112" s="1">
        <f>'[1]Electricity and CHPs_NCAP'!C$68</f>
        <v>3.5726692787764296E-7</v>
      </c>
      <c r="H2112" s="1">
        <f>'[1]Electricity and CHPs_NCAP'!D$68</f>
        <v>9.6344457137722693E-7</v>
      </c>
      <c r="I2112" s="1">
        <f>'[1]Electricity and CHPs_NCAP'!E$68</f>
        <v>5.3881706672482599E-2</v>
      </c>
      <c r="J2112" s="1">
        <f>'[1]Electricity and CHPs_NCAP'!F$68</f>
        <v>8.8697647848037103E-3</v>
      </c>
      <c r="K2112" s="1">
        <f>'[1]Electricity and CHPs_NCAP'!G$68</f>
        <v>7.0461251711662093E-2</v>
      </c>
      <c r="L2112" s="1">
        <f>'[1]Electricity and CHPs_NCAP'!H$68</f>
        <v>5.3050673595615397E-2</v>
      </c>
      <c r="M2112" s="1">
        <f>'[1]Electricity and CHPs_NCAP'!I$68</f>
        <v>4.5803410140159706E-2</v>
      </c>
      <c r="N2112" s="1">
        <f>'[1]Electricity and CHPs_NCAP'!J$68</f>
        <v>6.0163138319433804E-2</v>
      </c>
      <c r="O2112" s="1">
        <f>'[1]Electricity and CHPs_NCAP'!K$68</f>
        <v>4.0726925428308997E-2</v>
      </c>
      <c r="P2112" s="1">
        <f>'[1]Electricity and CHPs_NCAP'!L$68</f>
        <v>1.080746993548168E-2</v>
      </c>
      <c r="Q2112" s="1">
        <f>'[1]Electricity and CHPs_NCAP'!M$68</f>
        <v>3.6703456451865304E-2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1.11369762769318E-4</v>
      </c>
      <c r="G2113" s="1">
        <f>'[1]Electricity and CHPs_NCAP'!C$69</f>
        <v>1.77373336183431E-7</v>
      </c>
      <c r="H2113" s="1">
        <f>'[1]Electricity and CHPs_NCAP'!D$69</f>
        <v>4.6213216279291498E-7</v>
      </c>
      <c r="I2113" s="1">
        <f>'[1]Electricity and CHPs_NCAP'!E$69</f>
        <v>3.1786179109152199E-2</v>
      </c>
      <c r="J2113" s="1">
        <f>'[1]Electricity and CHPs_NCAP'!F$69</f>
        <v>3.72673948313176E-2</v>
      </c>
      <c r="K2113" s="1">
        <f>'[1]Electricity and CHPs_NCAP'!G$69</f>
        <v>0.108863395456544</v>
      </c>
      <c r="L2113" s="1">
        <f>'[1]Electricity and CHPs_NCAP'!H$69</f>
        <v>1.47729155854358E-3</v>
      </c>
      <c r="M2113" s="1">
        <f>'[1]Electricity and CHPs_NCAP'!I$69</f>
        <v>4.3714173728920898E-2</v>
      </c>
      <c r="N2113" s="1">
        <f>'[1]Electricity and CHPs_NCAP'!J$69</f>
        <v>4.1444718517197103E-2</v>
      </c>
      <c r="O2113" s="1">
        <f>'[1]Electricity and CHPs_NCAP'!K$69</f>
        <v>2.0896142368761399E-2</v>
      </c>
      <c r="P2113" s="1">
        <f>'[1]Electricity and CHPs_NCAP'!L$69</f>
        <v>1.36213811414114E-2</v>
      </c>
      <c r="Q2113" s="1">
        <f>'[1]Electricity and CHPs_NCAP'!M$69</f>
        <v>2.29452103654894E-2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2.6001723583737413E-4</v>
      </c>
      <c r="G2114" s="3">
        <f t="shared" si="2237"/>
        <v>0.42315818091297752</v>
      </c>
      <c r="H2114" s="3">
        <f t="shared" si="2237"/>
        <v>1.1692036367573009</v>
      </c>
      <c r="I2114" s="3">
        <f t="shared" si="2237"/>
        <v>1.8410235525781773</v>
      </c>
      <c r="J2114" s="3">
        <f t="shared" si="2237"/>
        <v>3.1288816122609058</v>
      </c>
      <c r="K2114" s="3">
        <f t="shared" si="2237"/>
        <v>1.9312814373442964</v>
      </c>
      <c r="L2114" s="3">
        <f t="shared" ref="L2114:O2114" si="2238">SUM(L2115:L2164)</f>
        <v>2.2362629939166445</v>
      </c>
      <c r="M2114" s="3">
        <f t="shared" si="2238"/>
        <v>2.7849311665359902</v>
      </c>
      <c r="N2114" s="3">
        <f t="shared" si="2238"/>
        <v>2.2983345351784776</v>
      </c>
      <c r="O2114" s="3">
        <f t="shared" si="2238"/>
        <v>2.168834321042326</v>
      </c>
      <c r="P2114" s="3">
        <f>SUM(P2115:P2164)</f>
        <v>2.3631352526801903</v>
      </c>
      <c r="Q2114" s="3">
        <f>SUM(Q2115:Q2164)</f>
        <v>1.9686540679048368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1.6099014457262E-5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3.9285723848561298E-5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1.2767876837750701E-5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0.17840189345444901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0.16902460263955399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0.129574334344526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0.16258394394249701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0.16155855665249699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0.13331979837178401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0.13621100369718001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0.12760040920041901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0.104256572007839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6.4684136524103199E-5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1.9104450953551E-4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1.06365802138281E-4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0.496752369013927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1.2903309701246299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0.56790270752243399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0.68899762040099299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1.0051617429619399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0.61410007142303602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0.65562123885728396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0.72698427869979798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0.50230195846759695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4.27664077088829E-5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2.5329631329013302E-3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0.28186205068632803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4.3048105186389199E-5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9.0811631313892596E-2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0.47850465701088502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0.111251674110113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0.61188561651721096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0.42034022170668001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0.49493653965448697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1.4402577469721101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1.3447257999984401E-4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1.36467677147126E-4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7.2072234987963599E-2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1.49708521591469E-3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0.69654101729782703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0.856385818727745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0.75529923999175497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0.83871921313881703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1.00632488496551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0.97997760653314603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0.59972089475109702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3.8329786892395197E-2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1.2752418783267501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2.4415708881981299E-5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1.0527053283862E-5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2.0643042126874399E-5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2.3088838293146999E-5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1.7148628309990301E-5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8.7614409953399303E-5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8.1104475896032598E-5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7.0625187791506204E-5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1.2278302105999899E-4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1.0558276907139901E-5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1.0343059891228999E-5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1.00376107503706E-2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2.8476624046349399E-5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4.4829626332111901E-5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2.2943333200409701E-4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3.3264406398097702E-5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2.86875304203501E-5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5.0727954498805702E-5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1.8873187029434501E-4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7.3273655503458199E-2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0.139559910363873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0.43687748907697799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0.20556594327286301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3.9770361185327698E-4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7.7712476022145303E-5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6.4544690436908706E-5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5.9348716368720598E-5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4.7021233935067202E-5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6.6482278892137403E-5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1.45766632212452E-3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5.2234884145586898E-5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6.1892759673819899E-5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8.8464366237064607E-2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0.165796424431016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1.7250147820015101E-2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5.1388684587186803E-2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2.9072585609348999E-5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1.02556837925912E-5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3.3708530332545202E-5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2.2656613183109199E-5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1.99022988345694E-4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5.0298014708664905E-4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3.26545013035683E-6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2.92105261728574E-6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4.1475243555885998E-6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1.5778538016829202E-5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1.15653102013319E-5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3.0091246445845799E-3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2.997990712491E-5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7.4253180548801705E-4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1.5737718042193099E-5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3.2802918211338499E-6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2.8031994310741398E-6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4.3617321081953996E-6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3.2493083985940099E-2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3.9058107467801501E-2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1.17493716283256E-4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0.28523181026532002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4.0004458565288302E-2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1.8743049759916799E-5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3.6558776154939399E-6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3.1184440832061399E-6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4.6735500120233001E-6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8.2038998375041699E-5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9.2400589847788298E-5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0.31467633102596398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6.2509753417051695E-5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0.188074307823972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6.0879938539592997E-2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0.116345576689007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1.25398634236819E-2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3.5083597062688501E-2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1.64870481244797E-6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7.1984914035285501E-7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7.2655528548400398E-8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1.04320476596467E-7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1.7097856905088901E-7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1.16972877536217E-7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1.03898548064126E-7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7.8331230763599794E-8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8.0429769484516804E-8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5.7218245791895601E-8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2.2788609619773101E-7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6.1482842672818598E-7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2.9860181523199598E-7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6.4165237119641503E-8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8.2538197354696497E-8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1.13170136406604E-7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1.00037213490539E-7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9.0878568860790996E-8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8.05636450161816E-8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9.4465987317293698E-8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8.3256725819111403E-8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2.08982602183578E-7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4.9388699338472404E-7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2.24362324846107E-7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5.1696700715813303E-8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7.2277683946554602E-8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9.7646066714312295E-8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8.8560201924999903E-8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8.1613390380246301E-8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8.2979368380232497E-8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9.4049037975488497E-8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1.00974942761075E-7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2.1372050999558199E-7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6.9463674342069604E-7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3.2155506592492802E-7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6.0501833926353306E-8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8.4356217872739098E-8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1.16679924151829E-7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1.01283658738881E-7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8.9048325050783694E-8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7.8224230111885906E-8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9.1039577155352897E-8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7.8117076541052402E-8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2.1178516403286001E-7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9.6126780239490097E-6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9.8730067579741192E-6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3.7011457018778401E-5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2.0757167979151742E-2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0.10777881913534337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2.178637185076949E-5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0.16542439118675867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9.346161051388812E-5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9.2452377418531109E-6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1.5537748793684E-5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1.9548348168587009E-5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1.83622661673393E-5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3.0240295032593598E-2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6.4143384355015903E-2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3.4387503348779E-5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2.6802055920389401E-5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9.1374892539594493E-2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1.6401050447411501E-5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1.5386622713742301E-5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0.18912850115507801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8.1723920082727994E-6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8.4561118923450598E-6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0.16584836454879001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3.4575387662688199E-5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2.6183681342975301E-6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3.5221812008332999E-6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1.6460637895208001E-5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1.6202779806433799E-6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2.70295881237407E-6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9.3531955602282894E-6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1.54910274865502E-6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2.6849726860705201E-6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5.6450883721515699E-6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1.9489724291252001E-6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3.63607303449391E-6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1.31350211325667E-5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1.298269705459514E-5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1.083758513887383E-5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4.9483200423374105E-5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9.8377747626612153E-2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0.15466800050779825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1.939139245936676E-5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1.292028372284787E-5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1.424128670573938E-5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8.0397898356615812E-6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1.6217761352133781E-5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1.9444920743060821E-5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9.1146293283517698E-6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4.7917301395250999E-4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1.40638414776764E-5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1.4509984431875501E-5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8.6563750180376096E-6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8.3562536199984201E-6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6.67621884168281E-6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4.7249824295772396E-6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5.7512813885030699E-6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4.1367471579981398E-6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1.88244718257864E-6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2.8638651021032699E-6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3.6843027864728601E-6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2.2101582280804399E-6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2.67106331698475E-6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1.6966947870652299E-5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1.40754395334698E-6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2.06770678024563E-6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7.4911942746936604E-6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1.3394437835966701E-6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2.0174419383630801E-6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4.5265546090430403E-6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1.26683347412218E-6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1.84227314800312E-6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3.9307206032281998E-6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7.9382502606164205E-7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1.3059647646331201E-5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0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5.0024277006938695E-7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1.4686498599502701E-6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6.4501498150181397E-7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2.8797912172658199E-6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6.4491711066383802E-7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1.15088596896083E-5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0.69837693883487162</v>
      </c>
      <c r="H2165" s="3">
        <f t="shared" si="2245"/>
        <v>3.4730605709004521</v>
      </c>
      <c r="I2165" s="3">
        <f t="shared" si="2245"/>
        <v>4.4361529569479776</v>
      </c>
      <c r="J2165" s="3">
        <f t="shared" si="2245"/>
        <v>5.4839717930835263</v>
      </c>
      <c r="K2165" s="3">
        <f t="shared" si="2245"/>
        <v>1.7636543210623623</v>
      </c>
      <c r="L2165" s="3">
        <f t="shared" ref="L2165:O2165" si="2246">SUM(L2166:L2188)</f>
        <v>3.8062150976836637</v>
      </c>
      <c r="M2165" s="3">
        <f t="shared" si="2246"/>
        <v>3.8459199815828513</v>
      </c>
      <c r="N2165" s="3">
        <f t="shared" si="2246"/>
        <v>3.0479873008470895</v>
      </c>
      <c r="O2165" s="3">
        <f t="shared" si="2246"/>
        <v>4.5685770812576525</v>
      </c>
      <c r="P2165" s="3">
        <f>SUM(P2166:P2188)</f>
        <v>3.6813816974432219</v>
      </c>
      <c r="Q2165" s="3">
        <f>SUM(Q2166:Q2188)</f>
        <v>3.7012594229376257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4.5802531465409706E-3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1.1992650664117199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2.0514496874029602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2.7250293461777302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0.13340860226589699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1.3863569588386599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1.6065416206382002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0.94144297351733497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1.5059441906726101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1.6741616983611201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0.70008881793475897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1.65719718733087E-3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0.421929277897924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0.32812203927710104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0.70959596476133402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0.10740785887646301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0.37065125098234403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0.46735350615850302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0.26496497475820097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0.42043580211673204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0.485597481089101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0.216576580798862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7.3780941047226097E-4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1.85144064113413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1.8874609198602099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2.04914310602868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1.5227348740341999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2.0490830107040297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1.7718458347907999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1.8414134514954501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2.6419787030817998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1.5214022287733702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2.7842659550916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5.8226579741839904E-5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8.6031304816769702E-5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0.169120310407706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2.03376115782341E-4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1.0298588580247799E-4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1.2387715863024001E-4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1.79019995348283E-4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1.6590107610344999E-4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2.1838538651029E-4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2.2028921963056499E-4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3.2806911240481197E-4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0.64342487001479198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7.506867488778931E-5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3.2585828586437004E-4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3.4288054283193305E-5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1.8044698894033499E-4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2.18975976673027E-5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6.6230006114649E-3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6.3049008760015797E-5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6.0965631530647199E-3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2.92213108437668E-5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3.3797171033345098E-2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1.9298144211111999E-5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6.8703390283249006E-4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3.3478009662781202E-5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1.0473929364465999E-4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2.6430004560456999E-5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1.03769226836985E-4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3.68233469845004E-5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0.5080119847516078</v>
      </c>
      <c r="H2189" s="3">
        <f t="shared" si="2249"/>
        <v>1.5796734858602266</v>
      </c>
      <c r="I2189" s="3">
        <f t="shared" si="2249"/>
        <v>2.9664987230818491</v>
      </c>
      <c r="J2189" s="3">
        <f t="shared" si="2249"/>
        <v>2.7088967776987669</v>
      </c>
      <c r="K2189" s="3">
        <f t="shared" si="2249"/>
        <v>0.21752802812469155</v>
      </c>
      <c r="L2189" s="3">
        <f t="shared" ref="L2189:O2189" si="2250">SUM(L2190:L2212)</f>
        <v>1.3660976957813236</v>
      </c>
      <c r="M2189" s="3">
        <f t="shared" si="2250"/>
        <v>1.5725064773121618</v>
      </c>
      <c r="N2189" s="3">
        <f t="shared" si="2250"/>
        <v>0.87619858386011595</v>
      </c>
      <c r="O2189" s="3">
        <f t="shared" si="2250"/>
        <v>1.5578650096275073</v>
      </c>
      <c r="P2189" s="3">
        <f>SUM(P2190:P2212)</f>
        <v>1.5127341154292067</v>
      </c>
      <c r="Q2189" s="3">
        <f>SUM(Q2190:Q2212)</f>
        <v>0.88355340441671948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6.1307347676187E-4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1.0663727688303299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1.40445373500714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1.40615590999122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3.5689574876544101E-3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0.67374633134399597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0.73465461050438496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0.42380696920871502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0.70460245651956099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0.76668537249506596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0.34411268839213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3.11209632929077E-4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0.39877470868688702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1.24622801033317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1.2423898201343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6.7044558618142101E-3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0.60253425179157305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0.65165358764469505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0.37369567017164101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0.62719132166873903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0.67831134641092605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0.30564662335466902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1.4216289679259002E-4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2.0247388410008097E-3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0.273116758130935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6.0286154150849203E-2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0.207145298531695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8.2712969571647296E-2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0.18603558995237798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7.8527896687604196E-2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0.22586561900855098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6.7515716951350002E-2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0.23346681511348003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4.6341673078060405E-5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4.1625237615815305E-5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3.1983445491740897E-5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6.4893422397984296E-5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9.9026702501630093E-5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1.2360111431182499E-4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1.62689210703748E-4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1.6804779215575202E-4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2.0561243065609098E-4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2.2167957186468101E-4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3.2727755644050403E-4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2.4301237038157797E-3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1.9601256137101599E-4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1.0457809794849E-5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1.02895410262727E-5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6.7739394983342702E-3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4.1253317807383804E-4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2.9925163158531101E-4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1.32023660230574E-5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1.3970000704364798E-4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8.5094632915391397E-5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1.20611701177957E-5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0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0.481767589220574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3.3541886107427696E-4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1.9215947125348798E-2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1.77917725996432E-5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2.5511235724221497E-4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1.6363973138781301E-4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1.4068707365251E-5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1.0834540585418899E-4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6.53285173960976E-5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1.1442596149612001E-5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2.1428581608818099E-2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9.9920409664174293E-5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2.34277625226035E-2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1.6043296126498499E-4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1.5336012289952301E-4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1.0545959268790099E-4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1.5175361573370599E-5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1.6854447175524502E-4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0.11109809969107601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1.1803229702178499E-5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1.14186352351846E-5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1.4617234832115199E-5</v>
      </c>
      <c r="G2213" s="3">
        <f t="shared" si="2253"/>
        <v>15.041989571714902</v>
      </c>
      <c r="H2213" s="3">
        <f t="shared" si="2253"/>
        <v>173.10344795735094</v>
      </c>
      <c r="I2213" s="3">
        <f t="shared" si="2253"/>
        <v>71.704515693976163</v>
      </c>
      <c r="J2213" s="3">
        <f t="shared" si="2253"/>
        <v>283.52156890298323</v>
      </c>
      <c r="K2213" s="3">
        <f t="shared" si="2253"/>
        <v>179.93885358561411</v>
      </c>
      <c r="L2213" s="3">
        <f t="shared" ref="L2213:O2213" si="2254">SUM(L2214:L2222)</f>
        <v>175.32986970552003</v>
      </c>
      <c r="M2213" s="3">
        <f t="shared" si="2254"/>
        <v>301.48051924282908</v>
      </c>
      <c r="N2213" s="3">
        <f t="shared" si="2254"/>
        <v>176.37989573494309</v>
      </c>
      <c r="O2213" s="3">
        <f t="shared" si="2254"/>
        <v>242.31547837910742</v>
      </c>
      <c r="P2213" s="3">
        <f>SUM(P2214:P2222)</f>
        <v>315.47899782921621</v>
      </c>
      <c r="Q2213" s="3">
        <f>SUM(Q2214:Q2222)</f>
        <v>125.24331738236994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6.9246395558933305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173.09361762323101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34.645360508970306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283.52152920331503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179.93881111778001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175.32983433837401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301.48047886760799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176.379862260321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242.31544596103498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315.47895885048399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125.24323256957501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6.0205991543435609E-4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2.6096735792000204E-4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3.7156521062714502E-5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3.9699668182129398E-5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4.2467834101953398E-5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3.5367146011388204E-5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4.0375221115983297E-5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3.3474622075431401E-5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3.2418072434178102E-5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3.89787322409808E-5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8.48127949217974E-5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4.1379422991559096E-3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2.2764058443656698E-3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21.5819366186842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4.32369303271617E-3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2.5870735630210799E-3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1.0563182487900299E-2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8.1055235260904599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3.8853316253657003E-3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15.466618227312699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1.4617234832115199E-5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2.76279448380611E-3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8.2055572927531705E-4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2.5846321166222754</v>
      </c>
      <c r="H2223" s="3">
        <f t="shared" si="2255"/>
        <v>39.659088462696225</v>
      </c>
      <c r="I2223" s="3">
        <f t="shared" si="2255"/>
        <v>13.006630033303264</v>
      </c>
      <c r="J2223" s="3">
        <f t="shared" si="2255"/>
        <v>44.004705076907271</v>
      </c>
      <c r="K2223" s="3">
        <f t="shared" si="2255"/>
        <v>13.725600957703213</v>
      </c>
      <c r="L2223" s="3">
        <f t="shared" ref="L2223:O2223" si="2256">SUM(L2224:L2232)</f>
        <v>44.247855275617745</v>
      </c>
      <c r="M2223" s="3">
        <f t="shared" si="2256"/>
        <v>23.507958109579203</v>
      </c>
      <c r="N2223" s="3">
        <f t="shared" si="2256"/>
        <v>38.069386761191488</v>
      </c>
      <c r="O2223" s="3">
        <f t="shared" si="2256"/>
        <v>47.322294543289992</v>
      </c>
      <c r="P2223" s="3">
        <f>SUM(P2224:P2232)</f>
        <v>26.911849852260559</v>
      </c>
      <c r="Q2223" s="3">
        <f>SUM(Q2224:Q2232)</f>
        <v>43.388432857436641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0.39463764118162803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39.606655497550797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6.89420526103102E-4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9.1823945050488707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5.8511665863091302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44.245467843966701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23.507893775187899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38.069309813551001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47.322193954168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26.911783908573202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43.388340739529902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7.4287211226628896E-5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4.1744177438041601E-5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3.5514664091482102E-5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1.34321712930698E-4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7.4151915562429503E-5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9.7621834673188997E-5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6.4334391304856299E-5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7.6947640489959403E-5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1.00589121990415E-4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6.5943687357713799E-5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9.2117906741040595E-5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1.7102242294178899E-4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8.4626514834377806E-5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2.3262325930965E-3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3.5838714399186498E-4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4.2536839389262595E-4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2.9993322064496199E-4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2.1894945961529801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1.56680738570077E-4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12.926217032813501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34.816118948916298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7.8689229820149595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8.17382779704667E-4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2.5456965349841202E-4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5.2149913714588603E-2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7.7361832706473108E-2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5.6989140851791201E-3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5.0118690696682004E-3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1.17249381601153E-3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3.0994554628217417E-4</v>
      </c>
      <c r="G2233" s="3">
        <f t="shared" si="2257"/>
        <v>0.82987413325199244</v>
      </c>
      <c r="H2233" s="3">
        <f t="shared" si="2257"/>
        <v>0.45735433798986636</v>
      </c>
      <c r="I2233" s="3">
        <f t="shared" si="2257"/>
        <v>1.0505236465588308</v>
      </c>
      <c r="J2233" s="3">
        <f t="shared" si="2257"/>
        <v>6.3495101814596069</v>
      </c>
      <c r="K2233" s="3">
        <f t="shared" si="2257"/>
        <v>3.4885738925465191</v>
      </c>
      <c r="L2233" s="3">
        <f t="shared" ref="L2233:O2233" si="2258">SUM(L2234,L2253)</f>
        <v>1.6883737127648009</v>
      </c>
      <c r="M2233" s="3">
        <f t="shared" si="2258"/>
        <v>5.64330663480618</v>
      </c>
      <c r="N2233" s="3">
        <f t="shared" si="2258"/>
        <v>2.8013794550722317</v>
      </c>
      <c r="O2233" s="3">
        <f t="shared" si="2258"/>
        <v>1.8478871529105232</v>
      </c>
      <c r="P2233" s="3">
        <f>SUM(P2234,P2253)</f>
        <v>5.4906168690136443</v>
      </c>
      <c r="Q2233" s="3">
        <f>SUM(Q2234,Q2253)</f>
        <v>2.5655983745483661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3.0715801553354757E-4</v>
      </c>
      <c r="G2234" s="1">
        <f t="shared" si="2259"/>
        <v>0.67226524468674209</v>
      </c>
      <c r="H2234" s="1">
        <f t="shared" si="2259"/>
        <v>0.21268770336735274</v>
      </c>
      <c r="I2234" s="1">
        <f t="shared" si="2259"/>
        <v>0.79081458038357377</v>
      </c>
      <c r="J2234" s="1">
        <f t="shared" si="2259"/>
        <v>5.4716663967989216</v>
      </c>
      <c r="K2234" s="1">
        <f t="shared" si="2259"/>
        <v>2.5752037556085701</v>
      </c>
      <c r="L2234" s="1">
        <f t="shared" ref="L2234:O2234" si="2260">SUM(L2235,L2238,L2240,L2243,L2245,L2247,L2249,L2251)</f>
        <v>1.2762476291131557</v>
      </c>
      <c r="M2234" s="1">
        <f t="shared" si="2260"/>
        <v>4.7770442980217158</v>
      </c>
      <c r="N2234" s="1">
        <f t="shared" si="2260"/>
        <v>2.1642098422817519</v>
      </c>
      <c r="O2234" s="1">
        <f t="shared" si="2260"/>
        <v>1.5043395207034491</v>
      </c>
      <c r="P2234" s="1">
        <f>SUM(P2235,P2238,P2240,P2243,P2245,P2247,P2249,P2251)</f>
        <v>4.4889532911806054</v>
      </c>
      <c r="Q2234" s="1">
        <f>SUM(Q2235,Q2238,Q2240,Q2243,Q2245,Q2247,Q2249,Q2251)</f>
        <v>2.0262039468251292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5.1312412223864471E-7</v>
      </c>
      <c r="G2235" s="1">
        <f t="shared" si="2261"/>
        <v>0.30257773231112467</v>
      </c>
      <c r="H2235" s="1">
        <f t="shared" si="2261"/>
        <v>0.17441445040658868</v>
      </c>
      <c r="I2235" s="1">
        <f t="shared" si="2261"/>
        <v>0.77073611234885686</v>
      </c>
      <c r="J2235" s="1">
        <f t="shared" si="2261"/>
        <v>2.5246081870691479</v>
      </c>
      <c r="K2235" s="1">
        <f t="shared" si="2261"/>
        <v>1.7119863869775047</v>
      </c>
      <c r="L2235" s="1">
        <f t="shared" ref="L2235:O2235" si="2262">SUM(L2236:L2237)</f>
        <v>1.0897627931718596</v>
      </c>
      <c r="M2235" s="1">
        <f t="shared" si="2262"/>
        <v>3.5397613959490855</v>
      </c>
      <c r="N2235" s="1">
        <f t="shared" si="2262"/>
        <v>1.6753202068816155</v>
      </c>
      <c r="O2235" s="1">
        <f t="shared" si="2262"/>
        <v>1.318693689478567</v>
      </c>
      <c r="P2235" s="1">
        <f>SUM(P2236:P2237)</f>
        <v>3.4038521493031446</v>
      </c>
      <c r="Q2235" s="1">
        <f>SUM(Q2236:Q2237)</f>
        <v>1.6036159792409541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2.1635971284188288E-7</v>
      </c>
      <c r="G2236" s="1" cm="1">
        <f t="array" ref="G2236">SUMPRODUCT(([1]OUT_FinalEnergyCons!$B$4:$B$10000="var_ncap")*1,(ISNUMBER(SEARCH("RH*-SHELCBR",[1]OUT_FinalEnergyCons!$A$4:$A$10000)))*1,[1]OUT_FinalEnergyCons!E$4:E$10000)</f>
        <v>2.968960225388205E-2</v>
      </c>
      <c r="H2236" s="1" cm="1">
        <f t="array" ref="H2236">SUMPRODUCT(([1]OUT_FinalEnergyCons!$B$4:$B$10000="var_ncap")*1,(ISNUMBER(SEARCH("RH*-SHELCBR",[1]OUT_FinalEnergyCons!$A$4:$A$10000)))*1,[1]OUT_FinalEnergyCons!F$4:F$10000)</f>
        <v>5.4872215536078197E-7</v>
      </c>
      <c r="I2236" s="1" cm="1">
        <f t="array" ref="I2236">SUMPRODUCT(([1]OUT_FinalEnergyCons!$B$4:$B$10000="var_ncap")*1,(ISNUMBER(SEARCH("RH*-SHELCBR",[1]OUT_FinalEnergyCons!$A$4:$A$10000)))*1,[1]OUT_FinalEnergyCons!G$4:G$10000)</f>
        <v>1.8714757030821741E-6</v>
      </c>
      <c r="J2236" s="1" cm="1">
        <f t="array" ref="J2236">SUMPRODUCT(([1]OUT_FinalEnergyCons!$B$4:$B$10000="var_ncap")*1,(ISNUMBER(SEARCH("RH*-SHELCBR",[1]OUT_FinalEnergyCons!$A$4:$A$10000)))*1,[1]OUT_FinalEnergyCons!H$4:H$10000)</f>
        <v>0.11221598706310468</v>
      </c>
      <c r="K2236" s="1" cm="1">
        <f t="array" ref="K2236">SUMPRODUCT(([1]OUT_FinalEnergyCons!$B$4:$B$10000="var_ncap")*1,(ISNUMBER(SEARCH("RH*-SHELCBR",[1]OUT_FinalEnergyCons!$A$4:$A$10000)))*1,[1]OUT_FinalEnergyCons!I$4:I$10000)</f>
        <v>6.6012634772188772E-2</v>
      </c>
      <c r="L2236" s="1" cm="1">
        <f t="array" ref="L2236">SUMPRODUCT(([1]OUT_FinalEnergyCons!$B$4:$B$10000="var_ncap")*1,(ISNUMBER(SEARCH("RH*-SHELCBR",[1]OUT_FinalEnergyCons!$A$4:$A$10000)))*1,[1]OUT_FinalEnergyCons!J$4:J$10000)</f>
        <v>6.0296405725646643E-3</v>
      </c>
      <c r="M2236" s="1" cm="1">
        <f t="array" ref="M2236">SUMPRODUCT(([1]OUT_FinalEnergyCons!$B$4:$B$10000="var_ncap")*1,(ISNUMBER(SEARCH("RH*-SHELCBR",[1]OUT_FinalEnergyCons!$A$4:$A$10000)))*1,[1]OUT_FinalEnergyCons!K$4:K$10000)</f>
        <v>0.268079933092367</v>
      </c>
      <c r="N2236" s="1" cm="1">
        <f t="array" ref="N2236">SUMPRODUCT(([1]OUT_FinalEnergyCons!$B$4:$B$10000="var_ncap")*1,(ISNUMBER(SEARCH("RH*-SHELCBR",[1]OUT_FinalEnergyCons!$A$4:$A$10000)))*1,[1]OUT_FinalEnergyCons!L$4:L$10000)</f>
        <v>0.16295272399921024</v>
      </c>
      <c r="O2236" s="1" cm="1">
        <f t="array" ref="O2236">SUMPRODUCT(([1]OUT_FinalEnergyCons!$B$4:$B$10000="var_ncap")*1,(ISNUMBER(SEARCH("RH*-SHELCBR",[1]OUT_FinalEnergyCons!$A$4:$A$10000)))*1,[1]OUT_FinalEnergyCons!M$4:M$10000)</f>
        <v>0.13037415294867594</v>
      </c>
      <c r="P2236" s="1" cm="1">
        <f t="array" ref="P2236">SUMPRODUCT(([1]OUT_FinalEnergyCons!$B$4:$B$10000="var_ncap")*1,(ISNUMBER(SEARCH("RH*-SHELCBR",[1]OUT_FinalEnergyCons!$A$4:$A$10000)))*1,[1]OUT_FinalEnergyCons!N$4:N$10000)</f>
        <v>0.22312952838481176</v>
      </c>
      <c r="Q2236" s="1" cm="1">
        <f t="array" ref="Q2236">SUMPRODUCT(([1]OUT_FinalEnergyCons!$B$4:$B$10000="var_ncap")*1,(ISNUMBER(SEARCH("RH*-SHELCBR",[1]OUT_FinalEnergyCons!$A$4:$A$10000)))*1,[1]OUT_FinalEnergyCons!O$4:O$10000)</f>
        <v>2.8222735450548673E-4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2.967644093967618E-7</v>
      </c>
      <c r="G2237" s="1" cm="1">
        <f t="array" ref="G2237">SUMPRODUCT(([1]OUT_FinalEnergyCons!$B$4:$B$10000="var_ncap")*1,ISNUMBER(SEARCH("RH*-SHELCHP",[1]OUT_FinalEnergyCons!$A$4:$A$10000))*1,[1]OUT_FinalEnergyCons!E$4:E$10000)</f>
        <v>0.27288813005724261</v>
      </c>
      <c r="H2237" s="1" cm="1">
        <f t="array" ref="H2237">SUMPRODUCT(([1]OUT_FinalEnergyCons!$B$4:$B$10000="var_ncap")*1,ISNUMBER(SEARCH("RH*-SHELCHP",[1]OUT_FinalEnergyCons!$A$4:$A$10000))*1,[1]OUT_FinalEnergyCons!F$4:F$10000)</f>
        <v>0.17441390168443333</v>
      </c>
      <c r="I2237" s="1" cm="1">
        <f t="array" ref="I2237">SUMPRODUCT(([1]OUT_FinalEnergyCons!$B$4:$B$10000="var_ncap")*1,ISNUMBER(SEARCH("RH*-SHELCHP",[1]OUT_FinalEnergyCons!$A$4:$A$10000))*1,[1]OUT_FinalEnergyCons!G$4:G$10000)</f>
        <v>0.77073424087315379</v>
      </c>
      <c r="J2237" s="1" cm="1">
        <f t="array" ref="J2237">SUMPRODUCT(([1]OUT_FinalEnergyCons!$B$4:$B$10000="var_ncap")*1,ISNUMBER(SEARCH("RH*-SHELCHP",[1]OUT_FinalEnergyCons!$A$4:$A$10000))*1,[1]OUT_FinalEnergyCons!H$4:H$10000)</f>
        <v>2.4123922000060434</v>
      </c>
      <c r="K2237" s="1" cm="1">
        <f t="array" ref="K2237">SUMPRODUCT(([1]OUT_FinalEnergyCons!$B$4:$B$10000="var_ncap")*1,ISNUMBER(SEARCH("RH*-SHELCHP",[1]OUT_FinalEnergyCons!$A$4:$A$10000))*1,[1]OUT_FinalEnergyCons!I$4:I$10000)</f>
        <v>1.6459737522053159</v>
      </c>
      <c r="L2237" s="1" cm="1">
        <f t="array" ref="L2237">SUMPRODUCT(([1]OUT_FinalEnergyCons!$B$4:$B$10000="var_ncap")*1,ISNUMBER(SEARCH("RH*-SHELCHP",[1]OUT_FinalEnergyCons!$A$4:$A$10000))*1,[1]OUT_FinalEnergyCons!J$4:J$10000)</f>
        <v>1.083733152599295</v>
      </c>
      <c r="M2237" s="1" cm="1">
        <f t="array" ref="M2237">SUMPRODUCT(([1]OUT_FinalEnergyCons!$B$4:$B$10000="var_ncap")*1,ISNUMBER(SEARCH("RH*-SHELCHP",[1]OUT_FinalEnergyCons!$A$4:$A$10000))*1,[1]OUT_FinalEnergyCons!K$4:K$10000)</f>
        <v>3.2716814628567183</v>
      </c>
      <c r="N2237" s="1" cm="1">
        <f t="array" ref="N2237">SUMPRODUCT(([1]OUT_FinalEnergyCons!$B$4:$B$10000="var_ncap")*1,ISNUMBER(SEARCH("RH*-SHELCHP",[1]OUT_FinalEnergyCons!$A$4:$A$10000))*1,[1]OUT_FinalEnergyCons!L$4:L$10000)</f>
        <v>1.5123674828824052</v>
      </c>
      <c r="O2237" s="1" cm="1">
        <f t="array" ref="O2237">SUMPRODUCT(([1]OUT_FinalEnergyCons!$B$4:$B$10000="var_ncap")*1,ISNUMBER(SEARCH("RH*-SHELCHP",[1]OUT_FinalEnergyCons!$A$4:$A$10000))*1,[1]OUT_FinalEnergyCons!M$4:M$10000)</f>
        <v>1.1883195365298911</v>
      </c>
      <c r="P2237" s="1" cm="1">
        <f t="array" ref="P2237">SUMPRODUCT(([1]OUT_FinalEnergyCons!$B$4:$B$10000="var_ncap")*1,ISNUMBER(SEARCH("RH*-SHELCHP",[1]OUT_FinalEnergyCons!$A$4:$A$10000))*1,[1]OUT_FinalEnergyCons!N$4:N$10000)</f>
        <v>3.180722620918333</v>
      </c>
      <c r="Q2237" s="1" cm="1">
        <f t="array" ref="Q2237">SUMPRODUCT(([1]OUT_FinalEnergyCons!$B$4:$B$10000="var_ncap")*1,ISNUMBER(SEARCH("RH*-SHELCHP",[1]OUT_FinalEnergyCons!$A$4:$A$10000))*1,[1]OUT_FinalEnergyCons!O$4:O$10000)</f>
        <v>1.6033337518864486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5.0861599834699496E-8</v>
      </c>
      <c r="H2238" s="1">
        <f t="shared" si="2266"/>
        <v>6.7860724094886304E-8</v>
      </c>
      <c r="I2238" s="1">
        <f t="shared" si="2266"/>
        <v>1.5127245941691208E-7</v>
      </c>
      <c r="J2238" s="1">
        <f t="shared" si="2266"/>
        <v>1.191145324377793E-4</v>
      </c>
      <c r="K2238" s="1">
        <f t="shared" si="2266"/>
        <v>9.1788544057315295E-5</v>
      </c>
      <c r="L2238" s="1">
        <f t="shared" si="2266"/>
        <v>2.4983395080131498E-6</v>
      </c>
      <c r="M2238" s="1">
        <f t="shared" si="2266"/>
        <v>8.7184597954869197E-5</v>
      </c>
      <c r="N2238" s="1">
        <f t="shared" si="2266"/>
        <v>3.5128243063190196E-7</v>
      </c>
      <c r="O2238" s="1">
        <f t="shared" si="2266"/>
        <v>8.77339358025442E-7</v>
      </c>
      <c r="P2238" s="1">
        <f>P2239</f>
        <v>5.8588753349998901E-5</v>
      </c>
      <c r="Q2238" s="1">
        <f>Q2239</f>
        <v>2.043406761160486E-5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5.0861599834699496E-8</v>
      </c>
      <c r="H2239" s="1" cm="1">
        <f t="array" ref="H2239">SUMPRODUCT(([1]OUT_FinalEnergyCons!$B$4:$B$10000="var_ncap")*1, (ISNUMBER(SEARCH("RH*-SHLFOBR",[1]OUT_FinalEnergyCons!$A$4:$A$10000)))*1,[1]OUT_FinalEnergyCons!F$4:F$10000)</f>
        <v>6.7860724094886304E-8</v>
      </c>
      <c r="I2239" s="1" cm="1">
        <f t="array" ref="I2239">SUMPRODUCT(([1]OUT_FinalEnergyCons!$B$4:$B$10000="var_ncap")*1, (ISNUMBER(SEARCH("RH*-SHLFOBR",[1]OUT_FinalEnergyCons!$A$4:$A$10000)))*1,[1]OUT_FinalEnergyCons!G$4:G$10000)</f>
        <v>1.5127245941691208E-7</v>
      </c>
      <c r="J2239" s="1" cm="1">
        <f t="array" ref="J2239">SUMPRODUCT(([1]OUT_FinalEnergyCons!$B$4:$B$10000="var_ncap")*1, (ISNUMBER(SEARCH("RH*-SHLFOBR",[1]OUT_FinalEnergyCons!$A$4:$A$10000)))*1,[1]OUT_FinalEnergyCons!H$4:H$10000)</f>
        <v>1.191145324377793E-4</v>
      </c>
      <c r="K2239" s="1" cm="1">
        <f t="array" ref="K2239">SUMPRODUCT(([1]OUT_FinalEnergyCons!$B$4:$B$10000="var_ncap")*1, (ISNUMBER(SEARCH("RH*-SHLFOBR",[1]OUT_FinalEnergyCons!$A$4:$A$10000)))*1,[1]OUT_FinalEnergyCons!I$4:I$10000)</f>
        <v>9.1788544057315295E-5</v>
      </c>
      <c r="L2239" s="1" cm="1">
        <f t="array" ref="L2239">SUMPRODUCT(([1]OUT_FinalEnergyCons!$B$4:$B$10000="var_ncap")*1, (ISNUMBER(SEARCH("RH*-SHLFOBR",[1]OUT_FinalEnergyCons!$A$4:$A$10000)))*1,[1]OUT_FinalEnergyCons!J$4:J$10000)</f>
        <v>2.4983395080131498E-6</v>
      </c>
      <c r="M2239" s="1" cm="1">
        <f t="array" ref="M2239">SUMPRODUCT(([1]OUT_FinalEnergyCons!$B$4:$B$10000="var_ncap")*1, (ISNUMBER(SEARCH("RH*-SHLFOBR",[1]OUT_FinalEnergyCons!$A$4:$A$10000)))*1,[1]OUT_FinalEnergyCons!K$4:K$10000)</f>
        <v>8.7184597954869197E-5</v>
      </c>
      <c r="N2239" s="1" cm="1">
        <f t="array" ref="N2239">SUMPRODUCT(([1]OUT_FinalEnergyCons!$B$4:$B$10000="var_ncap")*1, (ISNUMBER(SEARCH("RH*-SHLFOBR",[1]OUT_FinalEnergyCons!$A$4:$A$10000)))*1,[1]OUT_FinalEnergyCons!L$4:L$10000)</f>
        <v>3.5128243063190196E-7</v>
      </c>
      <c r="O2239" s="1" cm="1">
        <f t="array" ref="O2239">SUMPRODUCT(([1]OUT_FinalEnergyCons!$B$4:$B$10000="var_ncap")*1, (ISNUMBER(SEARCH("RH*-SHLFOBR",[1]OUT_FinalEnergyCons!$A$4:$A$10000)))*1,[1]OUT_FinalEnergyCons!M$4:M$10000)</f>
        <v>8.77339358025442E-7</v>
      </c>
      <c r="P2239" s="1" cm="1">
        <f t="array" ref="P2239">SUMPRODUCT(([1]OUT_FinalEnergyCons!$B$4:$B$10000="var_ncap")*1, (ISNUMBER(SEARCH("RH*-SHLFOBR",[1]OUT_FinalEnergyCons!$A$4:$A$10000)))*1,[1]OUT_FinalEnergyCons!N$4:N$10000)</f>
        <v>5.8588753349998901E-5</v>
      </c>
      <c r="Q2239" s="1" cm="1">
        <f t="array" ref="Q2239">SUMPRODUCT(([1]OUT_FinalEnergyCons!$B$4:$B$10000="var_ncap")*1, (ISNUMBER(SEARCH("RH*-SHLFOBR",[1]OUT_FinalEnergyCons!$A$4:$A$10000)))*1,[1]OUT_FinalEnergyCons!O$4:O$10000)</f>
        <v>2.043406761160486E-5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2.9590822665552101E-8</v>
      </c>
      <c r="G2240" s="1">
        <f t="shared" si="2267"/>
        <v>0.21892624105306407</v>
      </c>
      <c r="H2240" s="1">
        <f t="shared" si="2267"/>
        <v>3.1849427360690651E-2</v>
      </c>
      <c r="I2240" s="1">
        <f t="shared" si="2267"/>
        <v>9.1912035831347265E-3</v>
      </c>
      <c r="J2240" s="1">
        <f t="shared" si="2267"/>
        <v>2.4329177845650465</v>
      </c>
      <c r="K2240" s="1">
        <f t="shared" si="2267"/>
        <v>0.28982044078696562</v>
      </c>
      <c r="L2240" s="1">
        <f t="shared" ref="L2240:O2240" si="2268">SUM(L2241:L2242)</f>
        <v>1.0033300483454491E-5</v>
      </c>
      <c r="M2240" s="1">
        <f t="shared" si="2268"/>
        <v>0.60352052440845272</v>
      </c>
      <c r="N2240" s="1">
        <f t="shared" si="2268"/>
        <v>0.1795413548938333</v>
      </c>
      <c r="O2240" s="1">
        <f t="shared" si="2268"/>
        <v>3.298514576967692E-2</v>
      </c>
      <c r="P2240" s="1">
        <f>SUM(P2241:P2242)</f>
        <v>0.47562986951653591</v>
      </c>
      <c r="Q2240" s="1">
        <f>SUM(Q2241:Q2242)</f>
        <v>0.13536881704220527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0.21892601256859479</v>
      </c>
      <c r="H2241" s="1" cm="1">
        <f t="array" ref="H2241">SUMPRODUCT(([1]OUT_FinalEnergyCons!$B$4:$B$10000="var_ncap")*1, (ISNUMBER(SEARCH("RH*-SHNGABR",[1]OUT_FinalEnergyCons!$A$4:$A$10000)))*1,[1]OUT_FinalEnergyCons!F$4:F$10000)</f>
        <v>3.1607338989577877E-2</v>
      </c>
      <c r="I2241" s="1" cm="1">
        <f t="array" ref="I2241">SUMPRODUCT(([1]OUT_FinalEnergyCons!$B$4:$B$10000="var_ncap")*1, (ISNUMBER(SEARCH("RH*-SHNGABR",[1]OUT_FinalEnergyCons!$A$4:$A$10000)))*1,[1]OUT_FinalEnergyCons!G$4:G$10000)</f>
        <v>9.1740214004903536E-3</v>
      </c>
      <c r="J2241" s="1" cm="1">
        <f t="array" ref="J2241">SUMPRODUCT(([1]OUT_FinalEnergyCons!$B$4:$B$10000="var_ncap")*1, (ISNUMBER(SEARCH("RH*-SHNGABR",[1]OUT_FinalEnergyCons!$A$4:$A$10000)))*1,[1]OUT_FinalEnergyCons!H$4:H$10000)</f>
        <v>1.7316444716429931</v>
      </c>
      <c r="K2241" s="1" cm="1">
        <f t="array" ref="K2241">SUMPRODUCT(([1]OUT_FinalEnergyCons!$B$4:$B$10000="var_ncap")*1, (ISNUMBER(SEARCH("RH*-SHNGABR",[1]OUT_FinalEnergyCons!$A$4:$A$10000)))*1,[1]OUT_FinalEnergyCons!I$4:I$10000)</f>
        <v>7.5538523223309895E-2</v>
      </c>
      <c r="L2241" s="1" cm="1">
        <f t="array" ref="L2241">SUMPRODUCT(([1]OUT_FinalEnergyCons!$B$4:$B$10000="var_ncap")*1, (ISNUMBER(SEARCH("RH*-SHNGABR",[1]OUT_FinalEnergyCons!$A$4:$A$10000)))*1,[1]OUT_FinalEnergyCons!J$4:J$10000)</f>
        <v>6.8816938037976598E-7</v>
      </c>
      <c r="M2241" s="1" cm="1">
        <f t="array" ref="M2241">SUMPRODUCT(([1]OUT_FinalEnergyCons!$B$4:$B$10000="var_ncap")*1, (ISNUMBER(SEARCH("RH*-SHNGABR",[1]OUT_FinalEnergyCons!$A$4:$A$10000)))*1,[1]OUT_FinalEnergyCons!K$4:K$10000)</f>
        <v>0.601385454408913</v>
      </c>
      <c r="N2241" s="1" cm="1">
        <f t="array" ref="N2241">SUMPRODUCT(([1]OUT_FinalEnergyCons!$B$4:$B$10000="var_ncap")*1, (ISNUMBER(SEARCH("RH*-SHNGABR",[1]OUT_FinalEnergyCons!$A$4:$A$10000)))*1,[1]OUT_FinalEnergyCons!L$4:L$10000)</f>
        <v>7.3155576156069404E-7</v>
      </c>
      <c r="O2241" s="1" cm="1">
        <f t="array" ref="O2241">SUMPRODUCT(([1]OUT_FinalEnergyCons!$B$4:$B$10000="var_ncap")*1, (ISNUMBER(SEARCH("RH*-SHNGABR",[1]OUT_FinalEnergyCons!$A$4:$A$10000)))*1,[1]OUT_FinalEnergyCons!M$4:M$10000)</f>
        <v>1.171978400337589E-6</v>
      </c>
      <c r="P2241" s="1" cm="1">
        <f t="array" ref="P2241">SUMPRODUCT(([1]OUT_FinalEnergyCons!$B$4:$B$10000="var_ncap")*1, (ISNUMBER(SEARCH("RH*-SHNGABR",[1]OUT_FinalEnergyCons!$A$4:$A$10000)))*1,[1]OUT_FinalEnergyCons!N$4:N$10000)</f>
        <v>0.41697229990217599</v>
      </c>
      <c r="Q2241" s="1" cm="1">
        <f t="array" ref="Q2241">SUMPRODUCT(([1]OUT_FinalEnergyCons!$B$4:$B$10000="var_ncap")*1, (ISNUMBER(SEARCH("RH*-SHNGABR",[1]OUT_FinalEnergyCons!$A$4:$A$10000)))*1,[1]OUT_FinalEnergyCons!O$4:O$10000)</f>
        <v>1.2296127559612164E-2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2.9590822665552101E-8</v>
      </c>
      <c r="G2242" s="1" cm="1">
        <f t="array" ref="G2242">SUMPRODUCT(([1]OUT_FinalEnergyCons!$B$4:$B$10000="var_ncap")*1,ISNUMBER(SEARCH("RH*-SHngahp",[1]OUT_FinalEnergyCons!$A$4:$A$10000))*1,[1]OUT_FinalEnergyCons!E$4:E$10000)</f>
        <v>2.2848446929566511E-7</v>
      </c>
      <c r="H2242" s="1" cm="1">
        <f t="array" ref="H2242">SUMPRODUCT(([1]OUT_FinalEnergyCons!$B$4:$B$10000="var_ncap")*1,ISNUMBER(SEARCH("RH*-SHngahp",[1]OUT_FinalEnergyCons!$A$4:$A$10000))*1,[1]OUT_FinalEnergyCons!F$4:F$10000)</f>
        <v>2.4208837111277111E-4</v>
      </c>
      <c r="I2242" s="1" cm="1">
        <f t="array" ref="I2242">SUMPRODUCT(([1]OUT_FinalEnergyCons!$B$4:$B$10000="var_ncap")*1,ISNUMBER(SEARCH("RH*-SHngahp",[1]OUT_FinalEnergyCons!$A$4:$A$10000))*1,[1]OUT_FinalEnergyCons!G$4:G$10000)</f>
        <v>1.7182182644372167E-5</v>
      </c>
      <c r="J2242" s="1" cm="1">
        <f t="array" ref="J2242">SUMPRODUCT(([1]OUT_FinalEnergyCons!$B$4:$B$10000="var_ncap")*1,ISNUMBER(SEARCH("RH*-SHngahp",[1]OUT_FinalEnergyCons!$A$4:$A$10000))*1,[1]OUT_FinalEnergyCons!H$4:H$10000)</f>
        <v>0.7012733129220533</v>
      </c>
      <c r="K2242" s="1" cm="1">
        <f t="array" ref="K2242">SUMPRODUCT(([1]OUT_FinalEnergyCons!$B$4:$B$10000="var_ncap")*1,ISNUMBER(SEARCH("RH*-SHngahp",[1]OUT_FinalEnergyCons!$A$4:$A$10000))*1,[1]OUT_FinalEnergyCons!I$4:I$10000)</f>
        <v>0.21428191756365572</v>
      </c>
      <c r="L2242" s="1" cm="1">
        <f t="array" ref="L2242">SUMPRODUCT(([1]OUT_FinalEnergyCons!$B$4:$B$10000="var_ncap")*1,ISNUMBER(SEARCH("RH*-SHngahp",[1]OUT_FinalEnergyCons!$A$4:$A$10000))*1,[1]OUT_FinalEnergyCons!J$4:J$10000)</f>
        <v>9.3451311030747256E-6</v>
      </c>
      <c r="M2242" s="1" cm="1">
        <f t="array" ref="M2242">SUMPRODUCT(([1]OUT_FinalEnergyCons!$B$4:$B$10000="var_ncap")*1,ISNUMBER(SEARCH("RH*-SHngahp",[1]OUT_FinalEnergyCons!$A$4:$A$10000))*1,[1]OUT_FinalEnergyCons!K$4:K$10000)</f>
        <v>2.135069999539697E-3</v>
      </c>
      <c r="N2242" s="1" cm="1">
        <f t="array" ref="N2242">SUMPRODUCT(([1]OUT_FinalEnergyCons!$B$4:$B$10000="var_ncap")*1,ISNUMBER(SEARCH("RH*-SHngahp",[1]OUT_FinalEnergyCons!$A$4:$A$10000))*1,[1]OUT_FinalEnergyCons!L$4:L$10000)</f>
        <v>0.17954062333807175</v>
      </c>
      <c r="O2242" s="1" cm="1">
        <f t="array" ref="O2242">SUMPRODUCT(([1]OUT_FinalEnergyCons!$B$4:$B$10000="var_ncap")*1,ISNUMBER(SEARCH("RH*-SHngahp",[1]OUT_FinalEnergyCons!$A$4:$A$10000))*1,[1]OUT_FinalEnergyCons!M$4:M$10000)</f>
        <v>3.2983973791276586E-2</v>
      </c>
      <c r="P2242" s="1" cm="1">
        <f t="array" ref="P2242">SUMPRODUCT(([1]OUT_FinalEnergyCons!$B$4:$B$10000="var_ncap")*1,ISNUMBER(SEARCH("RH*-SHngahp",[1]OUT_FinalEnergyCons!$A$4:$A$10000))*1,[1]OUT_FinalEnergyCons!N$4:N$10000)</f>
        <v>5.8657569614359931E-2</v>
      </c>
      <c r="Q2242" s="1" cm="1">
        <f t="array" ref="Q2242">SUMPRODUCT(([1]OUT_FinalEnergyCons!$B$4:$B$10000="var_ncap")*1,ISNUMBER(SEARCH("RH*-SHngahp",[1]OUT_FinalEnergyCons!$A$4:$A$10000))*1,[1]OUT_FinalEnergyCons!O$4:O$10000)</f>
        <v>0.12307268948259312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1.5327344865071399E-4</v>
      </c>
      <c r="G2245" s="1">
        <f t="shared" si="2270"/>
        <v>9.1489859532240661E-2</v>
      </c>
      <c r="H2245" s="1">
        <f t="shared" si="2270"/>
        <v>6.2849341668532654E-3</v>
      </c>
      <c r="I2245" s="1">
        <f t="shared" si="2270"/>
        <v>3.6857994984643731E-6</v>
      </c>
      <c r="J2245" s="1">
        <f t="shared" si="2270"/>
        <v>0.24008052958741341</v>
      </c>
      <c r="K2245" s="1">
        <f t="shared" si="2270"/>
        <v>0.20402657231930399</v>
      </c>
      <c r="L2245" s="1">
        <f t="shared" si="2270"/>
        <v>9.7024143662996581E-2</v>
      </c>
      <c r="M2245" s="1">
        <f t="shared" si="2270"/>
        <v>0.21073291544086509</v>
      </c>
      <c r="N2245" s="1">
        <f t="shared" si="2270"/>
        <v>3.0757960477826351E-3</v>
      </c>
      <c r="O2245" s="1">
        <f t="shared" si="2270"/>
        <v>2.3943263608960104E-2</v>
      </c>
      <c r="P2245" s="1">
        <f>P2246</f>
        <v>0.17217166675174433</v>
      </c>
      <c r="Q2245" s="1">
        <f>Q2246</f>
        <v>9.20238936106757E-3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1.5327344865071399E-4</v>
      </c>
      <c r="G2246" s="1" cm="1">
        <f t="array" ref="G2246">SUMPRODUCT(([1]OUT_FinalEnergyCons!$B$4:$B$10000="var_ncap")*1, (ISNUMBER(SEARCH("RH*-SHWODBR",[1]OUT_FinalEnergyCons!$A$4:$A$10000)))*1,[1]OUT_FinalEnergyCons!E$4:E$10000)</f>
        <v>9.1489859532240661E-2</v>
      </c>
      <c r="H2246" s="1" cm="1">
        <f t="array" ref="H2246">SUMPRODUCT(([1]OUT_FinalEnergyCons!$B$4:$B$10000="var_ncap")*1, (ISNUMBER(SEARCH("RH*-SHWODBR",[1]OUT_FinalEnergyCons!$A$4:$A$10000)))*1,[1]OUT_FinalEnergyCons!F$4:F$10000)</f>
        <v>6.2849341668532654E-3</v>
      </c>
      <c r="I2246" s="1" cm="1">
        <f t="array" ref="I2246">SUMPRODUCT(([1]OUT_FinalEnergyCons!$B$4:$B$10000="var_ncap")*1, (ISNUMBER(SEARCH("RH*-SHWODBR",[1]OUT_FinalEnergyCons!$A$4:$A$10000)))*1,[1]OUT_FinalEnergyCons!G$4:G$10000)</f>
        <v>3.6857994984643731E-6</v>
      </c>
      <c r="J2246" s="1" cm="1">
        <f t="array" ref="J2246">SUMPRODUCT(([1]OUT_FinalEnergyCons!$B$4:$B$10000="var_ncap")*1, (ISNUMBER(SEARCH("RH*-SHWODBR",[1]OUT_FinalEnergyCons!$A$4:$A$10000)))*1,[1]OUT_FinalEnergyCons!H$4:H$10000)</f>
        <v>0.24008052958741341</v>
      </c>
      <c r="K2246" s="1" cm="1">
        <f t="array" ref="K2246">SUMPRODUCT(([1]OUT_FinalEnergyCons!$B$4:$B$10000="var_ncap")*1, (ISNUMBER(SEARCH("RH*-SHWODBR",[1]OUT_FinalEnergyCons!$A$4:$A$10000)))*1,[1]OUT_FinalEnergyCons!I$4:I$10000)</f>
        <v>0.20402657231930399</v>
      </c>
      <c r="L2246" s="1" cm="1">
        <f t="array" ref="L2246">SUMPRODUCT(([1]OUT_FinalEnergyCons!$B$4:$B$10000="var_ncap")*1, (ISNUMBER(SEARCH("RH*-SHWODBR",[1]OUT_FinalEnergyCons!$A$4:$A$10000)))*1,[1]OUT_FinalEnergyCons!J$4:J$10000)</f>
        <v>9.7024143662996581E-2</v>
      </c>
      <c r="M2246" s="1" cm="1">
        <f t="array" ref="M2246">SUMPRODUCT(([1]OUT_FinalEnergyCons!$B$4:$B$10000="var_ncap")*1, (ISNUMBER(SEARCH("RH*-SHWODBR",[1]OUT_FinalEnergyCons!$A$4:$A$10000)))*1,[1]OUT_FinalEnergyCons!K$4:K$10000)</f>
        <v>0.21073291544086509</v>
      </c>
      <c r="N2246" s="1" cm="1">
        <f t="array" ref="N2246">SUMPRODUCT(([1]OUT_FinalEnergyCons!$B$4:$B$10000="var_ncap")*1, (ISNUMBER(SEARCH("RH*-SHWODBR",[1]OUT_FinalEnergyCons!$A$4:$A$10000)))*1,[1]OUT_FinalEnergyCons!L$4:L$10000)</f>
        <v>3.0757960477826351E-3</v>
      </c>
      <c r="O2246" s="1" cm="1">
        <f t="array" ref="O2246">SUMPRODUCT(([1]OUT_FinalEnergyCons!$B$4:$B$10000="var_ncap")*1, (ISNUMBER(SEARCH("RH*-SHWODBR",[1]OUT_FinalEnergyCons!$A$4:$A$10000)))*1,[1]OUT_FinalEnergyCons!M$4:M$10000)</f>
        <v>2.3943263608960104E-2</v>
      </c>
      <c r="P2246" s="1" cm="1">
        <f t="array" ref="P2246">SUMPRODUCT(([1]OUT_FinalEnergyCons!$B$4:$B$10000="var_ncap")*1, (ISNUMBER(SEARCH("RH*-SHWODBR",[1]OUT_FinalEnergyCons!$A$4:$A$10000)))*1,[1]OUT_FinalEnergyCons!N$4:N$10000)</f>
        <v>0.17217166675174433</v>
      </c>
      <c r="Q2246" s="1" cm="1">
        <f t="array" ref="Q2246">SUMPRODUCT(([1]OUT_FinalEnergyCons!$B$4:$B$10000="var_ncap")*1, (ISNUMBER(SEARCH("RH*-SHWODBR",[1]OUT_FinalEnergyCons!$A$4:$A$10000)))*1,[1]OUT_FinalEnergyCons!O$4:O$10000)</f>
        <v>9.20238936106757E-3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1.80597615899385E-7</v>
      </c>
      <c r="G2247" s="1">
        <f t="shared" si="2271"/>
        <v>3.6280125880881857E-2</v>
      </c>
      <c r="H2247" s="1">
        <f t="shared" si="2271"/>
        <v>1.24373784810131E-4</v>
      </c>
      <c r="I2247" s="1">
        <f t="shared" si="2271"/>
        <v>1.0858020780378473E-2</v>
      </c>
      <c r="J2247" s="1">
        <f t="shared" si="2271"/>
        <v>0.17902182803724268</v>
      </c>
      <c r="K2247" s="1">
        <f t="shared" si="2271"/>
        <v>7.9718727232334169E-2</v>
      </c>
      <c r="L2247" s="1">
        <f t="shared" si="2271"/>
        <v>1.5148015455778258E-2</v>
      </c>
      <c r="M2247" s="1">
        <f t="shared" si="2271"/>
        <v>0.18733924731823873</v>
      </c>
      <c r="N2247" s="1">
        <f t="shared" si="2271"/>
        <v>6.9597087607768518E-2</v>
      </c>
      <c r="O2247" s="1">
        <f t="shared" si="2271"/>
        <v>3.0120844536906052E-2</v>
      </c>
      <c r="P2247" s="1">
        <f>P2248</f>
        <v>0.17689780387829454</v>
      </c>
      <c r="Q2247" s="1">
        <f>Q2248</f>
        <v>8.2755718148656149E-2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1.80597615899385E-7</v>
      </c>
      <c r="G2248" s="1" cm="1">
        <f t="array" ref="G2248">SUMPRODUCT(([1]OUT_FinalEnergyCons!$B$4:$B$10000="var_ncap")*1, (ISNUMBER(SEARCH("RH*-SHPLTBR",[1]OUT_FinalEnergyCons!$A$4:$A$10000)))*1,[1]OUT_FinalEnergyCons!E$4:E$10000)</f>
        <v>3.6280125880881857E-2</v>
      </c>
      <c r="H2248" s="1" cm="1">
        <f t="array" ref="H2248">SUMPRODUCT(([1]OUT_FinalEnergyCons!$B$4:$B$10000="var_ncap")*1, (ISNUMBER(SEARCH("RH*-SHPLTBR",[1]OUT_FinalEnergyCons!$A$4:$A$10000)))*1,[1]OUT_FinalEnergyCons!F$4:F$10000)</f>
        <v>1.24373784810131E-4</v>
      </c>
      <c r="I2248" s="1" cm="1">
        <f t="array" ref="I2248">SUMPRODUCT(([1]OUT_FinalEnergyCons!$B$4:$B$10000="var_ncap")*1, (ISNUMBER(SEARCH("RH*-SHPLTBR",[1]OUT_FinalEnergyCons!$A$4:$A$10000)))*1,[1]OUT_FinalEnergyCons!G$4:G$10000)</f>
        <v>1.0858020780378473E-2</v>
      </c>
      <c r="J2248" s="1" cm="1">
        <f t="array" ref="J2248">SUMPRODUCT(([1]OUT_FinalEnergyCons!$B$4:$B$10000="var_ncap")*1, (ISNUMBER(SEARCH("RH*-SHPLTBR",[1]OUT_FinalEnergyCons!$A$4:$A$10000)))*1,[1]OUT_FinalEnergyCons!H$4:H$10000)</f>
        <v>0.17902182803724268</v>
      </c>
      <c r="K2248" s="1" cm="1">
        <f t="array" ref="K2248">SUMPRODUCT(([1]OUT_FinalEnergyCons!$B$4:$B$10000="var_ncap")*1, (ISNUMBER(SEARCH("RH*-SHPLTBR",[1]OUT_FinalEnergyCons!$A$4:$A$10000)))*1,[1]OUT_FinalEnergyCons!I$4:I$10000)</f>
        <v>7.9718727232334169E-2</v>
      </c>
      <c r="L2248" s="1" cm="1">
        <f t="array" ref="L2248">SUMPRODUCT(([1]OUT_FinalEnergyCons!$B$4:$B$10000="var_ncap")*1, (ISNUMBER(SEARCH("RH*-SHPLTBR",[1]OUT_FinalEnergyCons!$A$4:$A$10000)))*1,[1]OUT_FinalEnergyCons!J$4:J$10000)</f>
        <v>1.5148015455778258E-2</v>
      </c>
      <c r="M2248" s="1" cm="1">
        <f t="array" ref="M2248">SUMPRODUCT(([1]OUT_FinalEnergyCons!$B$4:$B$10000="var_ncap")*1, (ISNUMBER(SEARCH("RH*-SHPLTBR",[1]OUT_FinalEnergyCons!$A$4:$A$10000)))*1,[1]OUT_FinalEnergyCons!K$4:K$10000)</f>
        <v>0.18733924731823873</v>
      </c>
      <c r="N2248" s="1" cm="1">
        <f t="array" ref="N2248">SUMPRODUCT(([1]OUT_FinalEnergyCons!$B$4:$B$10000="var_ncap")*1, (ISNUMBER(SEARCH("RH*-SHPLTBR",[1]OUT_FinalEnergyCons!$A$4:$A$10000)))*1,[1]OUT_FinalEnergyCons!L$4:L$10000)</f>
        <v>6.9597087607768518E-2</v>
      </c>
      <c r="O2248" s="1" cm="1">
        <f t="array" ref="O2248">SUMPRODUCT(([1]OUT_FinalEnergyCons!$B$4:$B$10000="var_ncap")*1, (ISNUMBER(SEARCH("RH*-SHPLTBR",[1]OUT_FinalEnergyCons!$A$4:$A$10000)))*1,[1]OUT_FinalEnergyCons!M$4:M$10000)</f>
        <v>3.0120844536906052E-2</v>
      </c>
      <c r="P2248" s="1" cm="1">
        <f t="array" ref="P2248">SUMPRODUCT(([1]OUT_FinalEnergyCons!$B$4:$B$10000="var_ncap")*1, (ISNUMBER(SEARCH("RH*-SHPLTBR",[1]OUT_FinalEnergyCons!$A$4:$A$10000)))*1,[1]OUT_FinalEnergyCons!N$4:N$10000)</f>
        <v>0.17689780387829454</v>
      </c>
      <c r="Q2248" s="1" cm="1">
        <f t="array" ref="Q2248">SUMPRODUCT(([1]OUT_FinalEnergyCons!$B$4:$B$10000="var_ncap")*1, (ISNUMBER(SEARCH("RH*-SHPLTBR",[1]OUT_FinalEnergyCons!$A$4:$A$10000)))*1,[1]OUT_FinalEnergyCons!O$4:O$10000)</f>
        <v>8.2755718148656149E-2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1.5316125432203001E-4</v>
      </c>
      <c r="G2249" s="1">
        <f t="shared" si="2272"/>
        <v>2.2991235047831057E-2</v>
      </c>
      <c r="H2249" s="1">
        <f t="shared" si="2272"/>
        <v>1.4449787685884873E-5</v>
      </c>
      <c r="I2249" s="1">
        <f t="shared" si="2272"/>
        <v>2.5406599245746571E-5</v>
      </c>
      <c r="J2249" s="1">
        <f t="shared" si="2272"/>
        <v>9.4918953007632756E-2</v>
      </c>
      <c r="K2249" s="1">
        <f t="shared" si="2272"/>
        <v>0.28955983974840471</v>
      </c>
      <c r="L2249" s="1">
        <f t="shared" si="2272"/>
        <v>7.4300145182529906E-2</v>
      </c>
      <c r="M2249" s="1">
        <f t="shared" si="2272"/>
        <v>0.23560303030711863</v>
      </c>
      <c r="N2249" s="1">
        <f t="shared" si="2272"/>
        <v>0.23667504556832089</v>
      </c>
      <c r="O2249" s="1">
        <f t="shared" si="2272"/>
        <v>9.859569996998109E-2</v>
      </c>
      <c r="P2249" s="1">
        <f>P2250</f>
        <v>0.26034321297753588</v>
      </c>
      <c r="Q2249" s="1">
        <f>Q2250</f>
        <v>0.19524060896463452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1.5316125432203001E-4</v>
      </c>
      <c r="G2250" s="1" cm="1">
        <f t="array" ref="G2250">SUMPRODUCT(([1]OUT_FinalEnergyCons!$B$4:$B$10000="var_ncap")*1, (ISNUMBER(SEARCH("RH*-SHSOLBR",[1]OUT_FinalEnergyCons!$A$4:$A$10000)))*1,[1]OUT_FinalEnergyCons!E$4:E$10000)</f>
        <v>2.2991235047831057E-2</v>
      </c>
      <c r="H2250" s="1" cm="1">
        <f t="array" ref="H2250">SUMPRODUCT(([1]OUT_FinalEnergyCons!$B$4:$B$10000="var_ncap")*1, (ISNUMBER(SEARCH("RH*-SHSOLBR",[1]OUT_FinalEnergyCons!$A$4:$A$10000)))*1,[1]OUT_FinalEnergyCons!F$4:F$10000)</f>
        <v>1.4449787685884873E-5</v>
      </c>
      <c r="I2250" s="1" cm="1">
        <f t="array" ref="I2250">SUMPRODUCT(([1]OUT_FinalEnergyCons!$B$4:$B$10000="var_ncap")*1, (ISNUMBER(SEARCH("RH*-SHSOLBR",[1]OUT_FinalEnergyCons!$A$4:$A$10000)))*1,[1]OUT_FinalEnergyCons!G$4:G$10000)</f>
        <v>2.5406599245746571E-5</v>
      </c>
      <c r="J2250" s="1" cm="1">
        <f t="array" ref="J2250">SUMPRODUCT(([1]OUT_FinalEnergyCons!$B$4:$B$10000="var_ncap")*1, (ISNUMBER(SEARCH("RH*-SHSOLBR",[1]OUT_FinalEnergyCons!$A$4:$A$10000)))*1,[1]OUT_FinalEnergyCons!H$4:H$10000)</f>
        <v>9.4918953007632756E-2</v>
      </c>
      <c r="K2250" s="1" cm="1">
        <f t="array" ref="K2250">SUMPRODUCT(([1]OUT_FinalEnergyCons!$B$4:$B$10000="var_ncap")*1, (ISNUMBER(SEARCH("RH*-SHSOLBR",[1]OUT_FinalEnergyCons!$A$4:$A$10000)))*1,[1]OUT_FinalEnergyCons!I$4:I$10000)</f>
        <v>0.28955983974840471</v>
      </c>
      <c r="L2250" s="1" cm="1">
        <f t="array" ref="L2250">SUMPRODUCT(([1]OUT_FinalEnergyCons!$B$4:$B$10000="var_ncap")*1, (ISNUMBER(SEARCH("RH*-SHSOLBR",[1]OUT_FinalEnergyCons!$A$4:$A$10000)))*1,[1]OUT_FinalEnergyCons!J$4:J$10000)</f>
        <v>7.4300145182529906E-2</v>
      </c>
      <c r="M2250" s="1" cm="1">
        <f t="array" ref="M2250">SUMPRODUCT(([1]OUT_FinalEnergyCons!$B$4:$B$10000="var_ncap")*1, (ISNUMBER(SEARCH("RH*-SHSOLBR",[1]OUT_FinalEnergyCons!$A$4:$A$10000)))*1,[1]OUT_FinalEnergyCons!K$4:K$10000)</f>
        <v>0.23560303030711863</v>
      </c>
      <c r="N2250" s="1" cm="1">
        <f t="array" ref="N2250">SUMPRODUCT(([1]OUT_FinalEnergyCons!$B$4:$B$10000="var_ncap")*1, (ISNUMBER(SEARCH("RH*-SHSOLBR",[1]OUT_FinalEnergyCons!$A$4:$A$10000)))*1,[1]OUT_FinalEnergyCons!L$4:L$10000)</f>
        <v>0.23667504556832089</v>
      </c>
      <c r="O2250" s="1" cm="1">
        <f t="array" ref="O2250">SUMPRODUCT(([1]OUT_FinalEnergyCons!$B$4:$B$10000="var_ncap")*1, (ISNUMBER(SEARCH("RH*-SHSOLBR",[1]OUT_FinalEnergyCons!$A$4:$A$10000)))*1,[1]OUT_FinalEnergyCons!M$4:M$10000)</f>
        <v>9.859569996998109E-2</v>
      </c>
      <c r="P2250" s="1" cm="1">
        <f t="array" ref="P2250">SUMPRODUCT(([1]OUT_FinalEnergyCons!$B$4:$B$10000="var_ncap")*1, (ISNUMBER(SEARCH("RH*-SHSOLBR",[1]OUT_FinalEnergyCons!$A$4:$A$10000)))*1,[1]OUT_FinalEnergyCons!N$4:N$10000)</f>
        <v>0.26034321297753588</v>
      </c>
      <c r="Q2250" s="1" cm="1">
        <f t="array" ref="Q2250">SUMPRODUCT(([1]OUT_FinalEnergyCons!$B$4:$B$10000="var_ncap")*1, (ISNUMBER(SEARCH("RH*-SHSOLBR",[1]OUT_FinalEnergyCons!$A$4:$A$10000)))*1,[1]OUT_FinalEnergyCons!O$4:O$10000)</f>
        <v>0.19524060896463452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2.7875307486265902E-6</v>
      </c>
      <c r="G2253" s="1">
        <f t="shared" si="2274"/>
        <v>0.15760888856525035</v>
      </c>
      <c r="H2253" s="1">
        <f t="shared" si="2274"/>
        <v>0.24466663462251365</v>
      </c>
      <c r="I2253" s="1">
        <f t="shared" si="2274"/>
        <v>0.25970906617525708</v>
      </c>
      <c r="J2253" s="1">
        <f t="shared" si="2274"/>
        <v>0.87784378466068524</v>
      </c>
      <c r="K2253" s="1">
        <f t="shared" si="2274"/>
        <v>0.91337013693794922</v>
      </c>
      <c r="L2253" s="1">
        <f t="shared" ref="L2253:O2253" si="2275">SUM(L2254,L2257,L2259,L2262,L2264,L2266,L2268,L2270)</f>
        <v>0.41212608365164521</v>
      </c>
      <c r="M2253" s="1">
        <f t="shared" si="2275"/>
        <v>0.86626233678446396</v>
      </c>
      <c r="N2253" s="1">
        <f t="shared" si="2275"/>
        <v>0.6371696127904799</v>
      </c>
      <c r="O2253" s="1">
        <f t="shared" si="2275"/>
        <v>0.34354763220707407</v>
      </c>
      <c r="P2253" s="1">
        <f>SUM(P2254,P2257,P2259,P2262,P2264,P2266,P2268,P2270)</f>
        <v>1.0016635778330389</v>
      </c>
      <c r="Q2253" s="1">
        <f>SUM(Q2254,Q2257,Q2259,Q2262,Q2264,Q2266,Q2268,Q2270)</f>
        <v>0.53939442772323709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2.7875307486265902E-6</v>
      </c>
      <c r="G2254" s="1">
        <f t="shared" si="2276"/>
        <v>6.8001765474474701E-2</v>
      </c>
      <c r="H2254" s="1">
        <f t="shared" si="2276"/>
        <v>9.6644017118626788E-2</v>
      </c>
      <c r="I2254" s="1">
        <f t="shared" si="2276"/>
        <v>0.19684833677882035</v>
      </c>
      <c r="J2254" s="1">
        <f t="shared" si="2276"/>
        <v>0.54817771976315033</v>
      </c>
      <c r="K2254" s="1">
        <f t="shared" si="2276"/>
        <v>0.42347497807431111</v>
      </c>
      <c r="L2254" s="1">
        <f t="shared" ref="L2254:O2254" si="2277">SUM(L2255:L2256)</f>
        <v>0.2281160919674533</v>
      </c>
      <c r="M2254" s="1">
        <f t="shared" si="2277"/>
        <v>0.65969467208596999</v>
      </c>
      <c r="N2254" s="1">
        <f t="shared" si="2277"/>
        <v>0.47016219929923947</v>
      </c>
      <c r="O2254" s="1">
        <f t="shared" si="2277"/>
        <v>0.34128276257430729</v>
      </c>
      <c r="P2254" s="1">
        <f>SUM(P2255:P2256)</f>
        <v>0.55747705657065194</v>
      </c>
      <c r="Q2254" s="1">
        <f>SUM(Q2255:Q2256)</f>
        <v>0.48741900245436737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1.1054599675604499E-6</v>
      </c>
      <c r="G2255" s="1" cm="1">
        <f t="array" ref="G2255">SUMPRODUCT(([1]OUT_FinalEnergyCons!$B$4:$B$10000="var_ncap")*1,(ISNUMBER(SEARCH("RH*-WHELCBR",[1]OUT_FinalEnergyCons!$A$4:$A$10000)))*1,[1]OUT_FinalEnergyCons!E$4:E$10000)</f>
        <v>3.5232629950396499E-2</v>
      </c>
      <c r="H2255" s="1" cm="1">
        <f t="array" ref="H2255">SUMPRODUCT(([1]OUT_FinalEnergyCons!$B$4:$B$10000="var_ncap")*1,(ISNUMBER(SEARCH("RH*-WHELCBR",[1]OUT_FinalEnergyCons!$A$4:$A$10000)))*1,[1]OUT_FinalEnergyCons!F$4:F$10000)</f>
        <v>1.73108097190344E-7</v>
      </c>
      <c r="I2255" s="1" cm="1">
        <f t="array" ref="I2255">SUMPRODUCT(([1]OUT_FinalEnergyCons!$B$4:$B$10000="var_ncap")*1,(ISNUMBER(SEARCH("RH*-WHELCBR",[1]OUT_FinalEnergyCons!$A$4:$A$10000)))*1,[1]OUT_FinalEnergyCons!G$4:G$10000)</f>
        <v>3.6249607835872802E-7</v>
      </c>
      <c r="J2255" s="1" cm="1">
        <f t="array" ref="J2255">SUMPRODUCT(([1]OUT_FinalEnergyCons!$B$4:$B$10000="var_ncap")*1,(ISNUMBER(SEARCH("RH*-WHELCBR",[1]OUT_FinalEnergyCons!$A$4:$A$10000)))*1,[1]OUT_FinalEnergyCons!H$4:H$10000)</f>
        <v>7.4440910307637304E-2</v>
      </c>
      <c r="K2255" s="1" cm="1">
        <f t="array" ref="K2255">SUMPRODUCT(([1]OUT_FinalEnergyCons!$B$4:$B$10000="var_ncap")*1,(ISNUMBER(SEARCH("RH*-WHELCBR",[1]OUT_FinalEnergyCons!$A$4:$A$10000)))*1,[1]OUT_FinalEnergyCons!I$4:I$10000)</f>
        <v>3.75962319250241E-2</v>
      </c>
      <c r="L2255" s="1" cm="1">
        <f t="array" ref="L2255">SUMPRODUCT(([1]OUT_FinalEnergyCons!$B$4:$B$10000="var_ncap")*1,(ISNUMBER(SEARCH("RH*-WHELCBR",[1]OUT_FinalEnergyCons!$A$4:$A$10000)))*1,[1]OUT_FinalEnergyCons!J$4:J$10000)</f>
        <v>4.2740203830470301E-7</v>
      </c>
      <c r="M2255" s="1" cm="1">
        <f t="array" ref="M2255">SUMPRODUCT(([1]OUT_FinalEnergyCons!$B$4:$B$10000="var_ncap")*1,(ISNUMBER(SEARCH("RH*-WHELCBR",[1]OUT_FinalEnergyCons!$A$4:$A$10000)))*1,[1]OUT_FinalEnergyCons!K$4:K$10000)</f>
        <v>0.182499319745351</v>
      </c>
      <c r="N2255" s="1" cm="1">
        <f t="array" ref="N2255">SUMPRODUCT(([1]OUT_FinalEnergyCons!$B$4:$B$10000="var_ncap")*1,(ISNUMBER(SEARCH("RH*-WHELCBR",[1]OUT_FinalEnergyCons!$A$4:$A$10000)))*1,[1]OUT_FinalEnergyCons!L$4:L$10000)</f>
        <v>7.8503397777991493E-2</v>
      </c>
      <c r="O2255" s="1" cm="1">
        <f t="array" ref="O2255">SUMPRODUCT(([1]OUT_FinalEnergyCons!$B$4:$B$10000="var_ncap")*1,(ISNUMBER(SEARCH("RH*-WHELCBR",[1]OUT_FinalEnergyCons!$A$4:$A$10000)))*1,[1]OUT_FinalEnergyCons!M$4:M$10000)</f>
        <v>2.4830740175285098E-5</v>
      </c>
      <c r="P2255" s="1" cm="1">
        <f t="array" ref="P2255">SUMPRODUCT(([1]OUT_FinalEnergyCons!$B$4:$B$10000="var_ncap")*1,(ISNUMBER(SEARCH("RH*-WHELCBR",[1]OUT_FinalEnergyCons!$A$4:$A$10000)))*1,[1]OUT_FinalEnergyCons!N$4:N$10000)</f>
        <v>0.101502904249679</v>
      </c>
      <c r="Q2255" s="1" cm="1">
        <f t="array" ref="Q2255">SUMPRODUCT(([1]OUT_FinalEnergyCons!$B$4:$B$10000="var_ncap")*1,(ISNUMBER(SEARCH("RH*-WHELCBR",[1]OUT_FinalEnergyCons!$A$4:$A$10000)))*1,[1]OUT_FinalEnergyCons!O$4:O$10000)</f>
        <v>9.2866609833838103E-7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1.6820707810661401E-6</v>
      </c>
      <c r="G2256" s="1" cm="1">
        <f t="array" ref="G2256">SUMPRODUCT(([1]OUT_FinalEnergyCons!$B$4:$B$10000="var_ncap")*1,ISNUMBER(SEARCH("RH*-WHELCHP",[1]OUT_FinalEnergyCons!$A$4:$A$10000))*1,[1]OUT_FinalEnergyCons!E$4:E$10000)</f>
        <v>3.2769135524078202E-2</v>
      </c>
      <c r="H2256" s="1" cm="1">
        <f t="array" ref="H2256">SUMPRODUCT(([1]OUT_FinalEnergyCons!$B$4:$B$10000="var_ncap")*1,ISNUMBER(SEARCH("RH*-WHELCHP",[1]OUT_FinalEnergyCons!$A$4:$A$10000))*1,[1]OUT_FinalEnergyCons!F$4:F$10000)</f>
        <v>9.6643844010529598E-2</v>
      </c>
      <c r="I2256" s="1" cm="1">
        <f t="array" ref="I2256">SUMPRODUCT(([1]OUT_FinalEnergyCons!$B$4:$B$10000="var_ncap")*1,ISNUMBER(SEARCH("RH*-WHELCHP",[1]OUT_FinalEnergyCons!$A$4:$A$10000))*1,[1]OUT_FinalEnergyCons!G$4:G$10000)</f>
        <v>0.19684797428274201</v>
      </c>
      <c r="J2256" s="1" cm="1">
        <f t="array" ref="J2256">SUMPRODUCT(([1]OUT_FinalEnergyCons!$B$4:$B$10000="var_ncap")*1,ISNUMBER(SEARCH("RH*-WHELCHP",[1]OUT_FinalEnergyCons!$A$4:$A$10000))*1,[1]OUT_FinalEnergyCons!H$4:H$10000)</f>
        <v>0.473736809455513</v>
      </c>
      <c r="K2256" s="1" cm="1">
        <f t="array" ref="K2256">SUMPRODUCT(([1]OUT_FinalEnergyCons!$B$4:$B$10000="var_ncap")*1,ISNUMBER(SEARCH("RH*-WHELCHP",[1]OUT_FinalEnergyCons!$A$4:$A$10000))*1,[1]OUT_FinalEnergyCons!I$4:I$10000)</f>
        <v>0.38587874614928702</v>
      </c>
      <c r="L2256" s="1" cm="1">
        <f t="array" ref="L2256">SUMPRODUCT(([1]OUT_FinalEnergyCons!$B$4:$B$10000="var_ncap")*1,ISNUMBER(SEARCH("RH*-WHELCHP",[1]OUT_FinalEnergyCons!$A$4:$A$10000))*1,[1]OUT_FinalEnergyCons!J$4:J$10000)</f>
        <v>0.22811566456541499</v>
      </c>
      <c r="M2256" s="1" cm="1">
        <f t="array" ref="M2256">SUMPRODUCT(([1]OUT_FinalEnergyCons!$B$4:$B$10000="var_ncap")*1,ISNUMBER(SEARCH("RH*-WHELCHP",[1]OUT_FinalEnergyCons!$A$4:$A$10000))*1,[1]OUT_FinalEnergyCons!K$4:K$10000)</f>
        <v>0.47719535234061899</v>
      </c>
      <c r="N2256" s="1" cm="1">
        <f t="array" ref="N2256">SUMPRODUCT(([1]OUT_FinalEnergyCons!$B$4:$B$10000="var_ncap")*1,ISNUMBER(SEARCH("RH*-WHELCHP",[1]OUT_FinalEnergyCons!$A$4:$A$10000))*1,[1]OUT_FinalEnergyCons!L$4:L$10000)</f>
        <v>0.39165880152124799</v>
      </c>
      <c r="O2256" s="1" cm="1">
        <f t="array" ref="O2256">SUMPRODUCT(([1]OUT_FinalEnergyCons!$B$4:$B$10000="var_ncap")*1,ISNUMBER(SEARCH("RH*-WHELCHP",[1]OUT_FinalEnergyCons!$A$4:$A$10000))*1,[1]OUT_FinalEnergyCons!M$4:M$10000)</f>
        <v>0.341257931834132</v>
      </c>
      <c r="P2256" s="1" cm="1">
        <f t="array" ref="P2256">SUMPRODUCT(([1]OUT_FinalEnergyCons!$B$4:$B$10000="var_ncap")*1,ISNUMBER(SEARCH("RH*-WHELCHP",[1]OUT_FinalEnergyCons!$A$4:$A$10000))*1,[1]OUT_FinalEnergyCons!N$4:N$10000)</f>
        <v>0.45597415232097299</v>
      </c>
      <c r="Q2256" s="1" cm="1">
        <f t="array" ref="Q2256">SUMPRODUCT(([1]OUT_FinalEnergyCons!$B$4:$B$10000="var_ncap")*1,ISNUMBER(SEARCH("RH*-WHELCHP",[1]OUT_FinalEnergyCons!$A$4:$A$10000))*1,[1]OUT_FinalEnergyCons!O$4:O$10000)</f>
        <v>0.48741807378826901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2.6369741100704899E-8</v>
      </c>
      <c r="H2257" s="1">
        <f t="shared" si="2278"/>
        <v>2.2954335286318599E-8</v>
      </c>
      <c r="I2257" s="1">
        <f t="shared" si="2278"/>
        <v>5.22153447398006E-8</v>
      </c>
      <c r="J2257" s="1">
        <f t="shared" si="2278"/>
        <v>1.53366841352045E-6</v>
      </c>
      <c r="K2257" s="1">
        <f t="shared" si="2278"/>
        <v>9.8559673884067105E-6</v>
      </c>
      <c r="L2257" s="1">
        <f t="shared" si="2278"/>
        <v>1.6680674159310701E-7</v>
      </c>
      <c r="M2257" s="1">
        <f t="shared" si="2278"/>
        <v>0</v>
      </c>
      <c r="N2257" s="1">
        <f t="shared" si="2278"/>
        <v>8.4961330448862496E-6</v>
      </c>
      <c r="O2257" s="1">
        <f t="shared" si="2278"/>
        <v>4.0030890319422297E-6</v>
      </c>
      <c r="P2257" s="1">
        <f>P2258</f>
        <v>3.4406815218683402E-6</v>
      </c>
      <c r="Q2257" s="1">
        <f>Q2258</f>
        <v>5.9012313551623498E-6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2.6369741100704899E-8</v>
      </c>
      <c r="H2258" s="1" cm="1">
        <f t="array" ref="H2258">SUMPRODUCT(([1]OUT_FinalEnergyCons!$B$4:$B$10000="var_ncap")*1, (ISNUMBER(SEARCH("RH*-WHLFOBR",[1]OUT_FinalEnergyCons!$A$4:$A$10000)))*1,[1]OUT_FinalEnergyCons!F$4:F$10000)</f>
        <v>2.2954335286318599E-8</v>
      </c>
      <c r="I2258" s="1" cm="1">
        <f t="array" ref="I2258">SUMPRODUCT(([1]OUT_FinalEnergyCons!$B$4:$B$10000="var_ncap")*1, (ISNUMBER(SEARCH("RH*-WHLFOBR",[1]OUT_FinalEnergyCons!$A$4:$A$10000)))*1,[1]OUT_FinalEnergyCons!G$4:G$10000)</f>
        <v>5.22153447398006E-8</v>
      </c>
      <c r="J2258" s="1" cm="1">
        <f t="array" ref="J2258">SUMPRODUCT(([1]OUT_FinalEnergyCons!$B$4:$B$10000="var_ncap")*1, (ISNUMBER(SEARCH("RH*-WHLFOBR",[1]OUT_FinalEnergyCons!$A$4:$A$10000)))*1,[1]OUT_FinalEnergyCons!H$4:H$10000)</f>
        <v>1.53366841352045E-6</v>
      </c>
      <c r="K2258" s="1" cm="1">
        <f t="array" ref="K2258">SUMPRODUCT(([1]OUT_FinalEnergyCons!$B$4:$B$10000="var_ncap")*1, (ISNUMBER(SEARCH("RH*-WHLFOBR",[1]OUT_FinalEnergyCons!$A$4:$A$10000)))*1,[1]OUT_FinalEnergyCons!I$4:I$10000)</f>
        <v>9.8559673884067105E-6</v>
      </c>
      <c r="L2258" s="1" cm="1">
        <f t="array" ref="L2258">SUMPRODUCT(([1]OUT_FinalEnergyCons!$B$4:$B$10000="var_ncap")*1, (ISNUMBER(SEARCH("RH*-WHLFOBR",[1]OUT_FinalEnergyCons!$A$4:$A$10000)))*1,[1]OUT_FinalEnergyCons!J$4:J$10000)</f>
        <v>1.6680674159310701E-7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8.4961330448862496E-6</v>
      </c>
      <c r="O2258" s="1" cm="1">
        <f t="array" ref="O2258">SUMPRODUCT(([1]OUT_FinalEnergyCons!$B$4:$B$10000="var_ncap")*1, (ISNUMBER(SEARCH("RH*-WHLFOBR",[1]OUT_FinalEnergyCons!$A$4:$A$10000)))*1,[1]OUT_FinalEnergyCons!M$4:M$10000)</f>
        <v>4.0030890319422297E-6</v>
      </c>
      <c r="P2258" s="1" cm="1">
        <f t="array" ref="P2258">SUMPRODUCT(([1]OUT_FinalEnergyCons!$B$4:$B$10000="var_ncap")*1, (ISNUMBER(SEARCH("RH*-WHLFOBR",[1]OUT_FinalEnergyCons!$A$4:$A$10000)))*1,[1]OUT_FinalEnergyCons!N$4:N$10000)</f>
        <v>3.4406815218683402E-6</v>
      </c>
      <c r="Q2258" s="1" cm="1">
        <f t="array" ref="Q2258">SUMPRODUCT(([1]OUT_FinalEnergyCons!$B$4:$B$10000="var_ncap")*1, (ISNUMBER(SEARCH("RH*-WHLFOBR",[1]OUT_FinalEnergyCons!$A$4:$A$10000)))*1,[1]OUT_FinalEnergyCons!O$4:O$10000)</f>
        <v>5.9012313551623498E-6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2.5137790765247E-7</v>
      </c>
      <c r="H2259" s="1">
        <f t="shared" si="2279"/>
        <v>0.14802238861553857</v>
      </c>
      <c r="I2259" s="1">
        <f t="shared" si="2279"/>
        <v>6.2859931548480505E-2</v>
      </c>
      <c r="J2259" s="1">
        <f t="shared" si="2279"/>
        <v>0.26648774702298</v>
      </c>
      <c r="K2259" s="1">
        <f t="shared" si="2279"/>
        <v>2.7079605746327399E-2</v>
      </c>
      <c r="L2259" s="1">
        <f t="shared" ref="L2259:O2259" si="2280">SUM(L2260:L2261)</f>
        <v>4.0790268878948153E-3</v>
      </c>
      <c r="M2259" s="1">
        <f t="shared" si="2280"/>
        <v>8.8714895087216195E-2</v>
      </c>
      <c r="N2259" s="1">
        <f t="shared" si="2280"/>
        <v>1.0824695594567101E-2</v>
      </c>
      <c r="O2259" s="1">
        <f t="shared" si="2280"/>
        <v>6.8319707994927981E-4</v>
      </c>
      <c r="P2259" s="1">
        <f>SUM(P2260:P2261)</f>
        <v>7.9530991195394196E-2</v>
      </c>
      <c r="Q2259" s="1">
        <f>SUM(Q2260:Q2261)</f>
        <v>1.2541676182233497E-2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1.4354562714478099E-7</v>
      </c>
      <c r="H2260" s="1" cm="1">
        <f t="array" ref="H2260">SUMPRODUCT(([1]OUT_FinalEnergyCons!$B$4:$B$10000="var_ncap")*1, (ISNUMBER(SEARCH("RH*-WHNGABR",[1]OUT_FinalEnergyCons!$A$4:$A$10000)))*1,[1]OUT_FinalEnergyCons!F$4:F$10000)</f>
        <v>0.14797658265080299</v>
      </c>
      <c r="I2260" s="1" cm="1">
        <f t="array" ref="I2260">SUMPRODUCT(([1]OUT_FinalEnergyCons!$B$4:$B$10000="var_ncap")*1, (ISNUMBER(SEARCH("RH*-WHNGABR",[1]OUT_FinalEnergyCons!$A$4:$A$10000)))*1,[1]OUT_FinalEnergyCons!G$4:G$10000)</f>
        <v>6.2852877993783196E-2</v>
      </c>
      <c r="J2260" s="1" cm="1">
        <f t="array" ref="J2260">SUMPRODUCT(([1]OUT_FinalEnergyCons!$B$4:$B$10000="var_ncap")*1, (ISNUMBER(SEARCH("RH*-WHNGABR",[1]OUT_FinalEnergyCons!$A$4:$A$10000)))*1,[1]OUT_FinalEnergyCons!H$4:H$10000)</f>
        <v>0.11803340212848799</v>
      </c>
      <c r="K2260" s="1" cm="1">
        <f t="array" ref="K2260">SUMPRODUCT(([1]OUT_FinalEnergyCons!$B$4:$B$10000="var_ncap")*1, (ISNUMBER(SEARCH("RH*-WHNGABR",[1]OUT_FinalEnergyCons!$A$4:$A$10000)))*1,[1]OUT_FinalEnergyCons!I$4:I$10000)</f>
        <v>1.42857673053067E-2</v>
      </c>
      <c r="L2260" s="1" cm="1">
        <f t="array" ref="L2260">SUMPRODUCT(([1]OUT_FinalEnergyCons!$B$4:$B$10000="var_ncap")*1, (ISNUMBER(SEARCH("RH*-WHNGABR",[1]OUT_FinalEnergyCons!$A$4:$A$10000)))*1,[1]OUT_FinalEnergyCons!J$4:J$10000)</f>
        <v>4.0788331377564499E-3</v>
      </c>
      <c r="M2260" s="1" cm="1">
        <f t="array" ref="M2260">SUMPRODUCT(([1]OUT_FinalEnergyCons!$B$4:$B$10000="var_ncap")*1, (ISNUMBER(SEARCH("RH*-WHNGABR",[1]OUT_FinalEnergyCons!$A$4:$A$10000)))*1,[1]OUT_FinalEnergyCons!K$4:K$10000)</f>
        <v>5.9821600371021501E-2</v>
      </c>
      <c r="N2260" s="1" cm="1">
        <f t="array" ref="N2260">SUMPRODUCT(([1]OUT_FinalEnergyCons!$B$4:$B$10000="var_ncap")*1, (ISNUMBER(SEARCH("RH*-WHNGABR",[1]OUT_FinalEnergyCons!$A$4:$A$10000)))*1,[1]OUT_FinalEnergyCons!L$4:L$10000)</f>
        <v>5.10661196400928E-7</v>
      </c>
      <c r="O2260" s="1" cm="1">
        <f t="array" ref="O2260">SUMPRODUCT(([1]OUT_FinalEnergyCons!$B$4:$B$10000="var_ncap")*1, (ISNUMBER(SEARCH("RH*-WHNGABR",[1]OUT_FinalEnergyCons!$A$4:$A$10000)))*1,[1]OUT_FinalEnergyCons!M$4:M$10000)</f>
        <v>8.1504051007477397E-7</v>
      </c>
      <c r="P2260" s="1" cm="1">
        <f t="array" ref="P2260">SUMPRODUCT(([1]OUT_FinalEnergyCons!$B$4:$B$10000="var_ncap")*1, (ISNUMBER(SEARCH("RH*-WHNGABR",[1]OUT_FinalEnergyCons!$A$4:$A$10000)))*1,[1]OUT_FinalEnergyCons!N$4:N$10000)</f>
        <v>5.1034102648108703E-2</v>
      </c>
      <c r="Q2260" s="1" cm="1">
        <f t="array" ref="Q2260">SUMPRODUCT(([1]OUT_FinalEnergyCons!$B$4:$B$10000="var_ncap")*1, (ISNUMBER(SEARCH("RH*-WHNGABR",[1]OUT_FinalEnergyCons!$A$4:$A$10000)))*1,[1]OUT_FinalEnergyCons!O$4:O$10000)</f>
        <v>2.5340588241996401E-5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1.07832280507689E-7</v>
      </c>
      <c r="H2261" s="1" cm="1">
        <f t="array" ref="H2261">SUMPRODUCT(([1]OUT_FinalEnergyCons!$B$4:$B$10000="var_ncap")*1,ISNUMBER(SEARCH("RH*-WHngahp",[1]OUT_FinalEnergyCons!$A$4:$A$10000))*1,[1]OUT_FinalEnergyCons!F$4:F$10000)</f>
        <v>4.5805964735579501E-5</v>
      </c>
      <c r="I2261" s="1" cm="1">
        <f t="array" ref="I2261">SUMPRODUCT(([1]OUT_FinalEnergyCons!$B$4:$B$10000="var_ncap")*1,ISNUMBER(SEARCH("RH*-WHngahp",[1]OUT_FinalEnergyCons!$A$4:$A$10000))*1,[1]OUT_FinalEnergyCons!G$4:G$10000)</f>
        <v>7.0535546973102504E-6</v>
      </c>
      <c r="J2261" s="1" cm="1">
        <f t="array" ref="J2261">SUMPRODUCT(([1]OUT_FinalEnergyCons!$B$4:$B$10000="var_ncap")*1,ISNUMBER(SEARCH("RH*-WHngahp",[1]OUT_FinalEnergyCons!$A$4:$A$10000))*1,[1]OUT_FinalEnergyCons!H$4:H$10000)</f>
        <v>0.148454344894492</v>
      </c>
      <c r="K2261" s="1" cm="1">
        <f t="array" ref="K2261">SUMPRODUCT(([1]OUT_FinalEnergyCons!$B$4:$B$10000="var_ncap")*1,ISNUMBER(SEARCH("RH*-WHngahp",[1]OUT_FinalEnergyCons!$A$4:$A$10000))*1,[1]OUT_FinalEnergyCons!I$4:I$10000)</f>
        <v>1.2793838441020699E-2</v>
      </c>
      <c r="L2261" s="1" cm="1">
        <f t="array" ref="L2261">SUMPRODUCT(([1]OUT_FinalEnergyCons!$B$4:$B$10000="var_ncap")*1,ISNUMBER(SEARCH("RH*-WHngahp",[1]OUT_FinalEnergyCons!$A$4:$A$10000))*1,[1]OUT_FinalEnergyCons!J$4:J$10000)</f>
        <v>1.93750138365205E-7</v>
      </c>
      <c r="M2261" s="1" cm="1">
        <f t="array" ref="M2261">SUMPRODUCT(([1]OUT_FinalEnergyCons!$B$4:$B$10000="var_ncap")*1,ISNUMBER(SEARCH("RH*-WHngahp",[1]OUT_FinalEnergyCons!$A$4:$A$10000))*1,[1]OUT_FinalEnergyCons!K$4:K$10000)</f>
        <v>2.8893294716194701E-2</v>
      </c>
      <c r="N2261" s="1" cm="1">
        <f t="array" ref="N2261">SUMPRODUCT(([1]OUT_FinalEnergyCons!$B$4:$B$10000="var_ncap")*1,ISNUMBER(SEARCH("RH*-WHngahp",[1]OUT_FinalEnergyCons!$A$4:$A$10000))*1,[1]OUT_FinalEnergyCons!L$4:L$10000)</f>
        <v>1.0824184933370701E-2</v>
      </c>
      <c r="O2261" s="1" cm="1">
        <f t="array" ref="O2261">SUMPRODUCT(([1]OUT_FinalEnergyCons!$B$4:$B$10000="var_ncap")*1,ISNUMBER(SEARCH("RH*-WHngahp",[1]OUT_FinalEnergyCons!$A$4:$A$10000))*1,[1]OUT_FinalEnergyCons!M$4:M$10000)</f>
        <v>6.8238203943920498E-4</v>
      </c>
      <c r="P2261" s="1" cm="1">
        <f t="array" ref="P2261">SUMPRODUCT(([1]OUT_FinalEnergyCons!$B$4:$B$10000="var_ncap")*1,ISNUMBER(SEARCH("RH*-WHngahp",[1]OUT_FinalEnergyCons!$A$4:$A$10000))*1,[1]OUT_FinalEnergyCons!N$4:N$10000)</f>
        <v>2.84968885472855E-2</v>
      </c>
      <c r="Q2261" s="1" cm="1">
        <f t="array" ref="Q2261">SUMPRODUCT(([1]OUT_FinalEnergyCons!$B$4:$B$10000="var_ncap")*1,ISNUMBER(SEARCH("RH*-WHngahp",[1]OUT_FinalEnergyCons!$A$4:$A$10000))*1,[1]OUT_FinalEnergyCons!O$4:O$10000)</f>
        <v>1.25163355939915E-2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5.1122067878833898E-3</v>
      </c>
      <c r="H2264" s="1">
        <f t="shared" si="2282"/>
        <v>3.7595555946693502E-8</v>
      </c>
      <c r="I2264" s="1">
        <f t="shared" si="2282"/>
        <v>7.9561751778372104E-8</v>
      </c>
      <c r="J2264" s="1">
        <f t="shared" si="2282"/>
        <v>5.2559286868782097E-3</v>
      </c>
      <c r="K2264" s="1">
        <f t="shared" si="2282"/>
        <v>1.0891899606336901E-2</v>
      </c>
      <c r="L2264" s="1">
        <f t="shared" si="2282"/>
        <v>2.6574867922126901E-3</v>
      </c>
      <c r="M2264" s="1">
        <f t="shared" si="2282"/>
        <v>4.9467096427044501E-3</v>
      </c>
      <c r="N2264" s="1">
        <f t="shared" si="2282"/>
        <v>2.4356787276486398E-3</v>
      </c>
      <c r="O2264" s="1">
        <f t="shared" si="2282"/>
        <v>8.9458697224340303E-4</v>
      </c>
      <c r="P2264" s="1">
        <f>P2265</f>
        <v>4.8451053759060898E-3</v>
      </c>
      <c r="Q2264" s="1">
        <f>Q2265</f>
        <v>1.0870547939758599E-3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5.1122067878833898E-3</v>
      </c>
      <c r="H2265" s="1" cm="1">
        <f t="array" ref="H2265">SUMPRODUCT(([1]OUT_FinalEnergyCons!$B$4:$B$10000="var_ncap")*1, (ISNUMBER(SEARCH("RH*-WHWODBR",[1]OUT_FinalEnergyCons!$A$4:$A$10000)))*1,[1]OUT_FinalEnergyCons!F$4:F$10000)</f>
        <v>3.7595555946693502E-8</v>
      </c>
      <c r="I2265" s="1" cm="1">
        <f t="array" ref="I2265">SUMPRODUCT(([1]OUT_FinalEnergyCons!$B$4:$B$10000="var_ncap")*1, (ISNUMBER(SEARCH("RH*-WHWODBR",[1]OUT_FinalEnergyCons!$A$4:$A$10000)))*1,[1]OUT_FinalEnergyCons!G$4:G$10000)</f>
        <v>7.9561751778372104E-8</v>
      </c>
      <c r="J2265" s="1" cm="1">
        <f t="array" ref="J2265">SUMPRODUCT(([1]OUT_FinalEnergyCons!$B$4:$B$10000="var_ncap")*1, (ISNUMBER(SEARCH("RH*-WHWODBR",[1]OUT_FinalEnergyCons!$A$4:$A$10000)))*1,[1]OUT_FinalEnergyCons!H$4:H$10000)</f>
        <v>5.2559286868782097E-3</v>
      </c>
      <c r="K2265" s="1" cm="1">
        <f t="array" ref="K2265">SUMPRODUCT(([1]OUT_FinalEnergyCons!$B$4:$B$10000="var_ncap")*1, (ISNUMBER(SEARCH("RH*-WHWODBR",[1]OUT_FinalEnergyCons!$A$4:$A$10000)))*1,[1]OUT_FinalEnergyCons!I$4:I$10000)</f>
        <v>1.0891899606336901E-2</v>
      </c>
      <c r="L2265" s="1" cm="1">
        <f t="array" ref="L2265">SUMPRODUCT(([1]OUT_FinalEnergyCons!$B$4:$B$10000="var_ncap")*1, (ISNUMBER(SEARCH("RH*-WHWODBR",[1]OUT_FinalEnergyCons!$A$4:$A$10000)))*1,[1]OUT_FinalEnergyCons!J$4:J$10000)</f>
        <v>2.6574867922126901E-3</v>
      </c>
      <c r="M2265" s="1" cm="1">
        <f t="array" ref="M2265">SUMPRODUCT(([1]OUT_FinalEnergyCons!$B$4:$B$10000="var_ncap")*1, (ISNUMBER(SEARCH("RH*-WHWODBR",[1]OUT_FinalEnergyCons!$A$4:$A$10000)))*1,[1]OUT_FinalEnergyCons!K$4:K$10000)</f>
        <v>4.9467096427044501E-3</v>
      </c>
      <c r="N2265" s="1" cm="1">
        <f t="array" ref="N2265">SUMPRODUCT(([1]OUT_FinalEnergyCons!$B$4:$B$10000="var_ncap")*1, (ISNUMBER(SEARCH("RH*-WHWODBR",[1]OUT_FinalEnergyCons!$A$4:$A$10000)))*1,[1]OUT_FinalEnergyCons!L$4:L$10000)</f>
        <v>2.4356787276486398E-3</v>
      </c>
      <c r="O2265" s="1" cm="1">
        <f t="array" ref="O2265">SUMPRODUCT(([1]OUT_FinalEnergyCons!$B$4:$B$10000="var_ncap")*1, (ISNUMBER(SEARCH("RH*-WHWODBR",[1]OUT_FinalEnergyCons!$A$4:$A$10000)))*1,[1]OUT_FinalEnergyCons!M$4:M$10000)</f>
        <v>8.9458697224340303E-4</v>
      </c>
      <c r="P2265" s="1" cm="1">
        <f t="array" ref="P2265">SUMPRODUCT(([1]OUT_FinalEnergyCons!$B$4:$B$10000="var_ncap")*1, (ISNUMBER(SEARCH("RH*-WHWODBR",[1]OUT_FinalEnergyCons!$A$4:$A$10000)))*1,[1]OUT_FinalEnergyCons!N$4:N$10000)</f>
        <v>4.8451053759060898E-3</v>
      </c>
      <c r="Q2265" s="1" cm="1">
        <f t="array" ref="Q2265">SUMPRODUCT(([1]OUT_FinalEnergyCons!$B$4:$B$10000="var_ncap")*1, (ISNUMBER(SEARCH("RH*-WHWODBR",[1]OUT_FinalEnergyCons!$A$4:$A$10000)))*1,[1]OUT_FinalEnergyCons!O$4:O$10000)</f>
        <v>1.0870547939758599E-3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1.9500355955641799E-3</v>
      </c>
      <c r="H2266" s="1">
        <f t="shared" si="2283"/>
        <v>2.7740341459023398E-8</v>
      </c>
      <c r="I2266" s="1">
        <f t="shared" si="2283"/>
        <v>8.3628747085627298E-8</v>
      </c>
      <c r="J2266" s="1">
        <f t="shared" si="2283"/>
        <v>5.5890779302841002E-3</v>
      </c>
      <c r="K2266" s="1">
        <f t="shared" si="2283"/>
        <v>4.1787659665704297E-3</v>
      </c>
      <c r="L2266" s="1">
        <f t="shared" si="2283"/>
        <v>2.1726100553178299E-4</v>
      </c>
      <c r="M2266" s="1">
        <f t="shared" si="2283"/>
        <v>5.79443659075624E-3</v>
      </c>
      <c r="N2266" s="1">
        <f t="shared" si="2283"/>
        <v>3.7090043619437802E-3</v>
      </c>
      <c r="O2266" s="1">
        <f t="shared" si="2283"/>
        <v>6.8252610142044597E-4</v>
      </c>
      <c r="P2266" s="1">
        <f>P2267</f>
        <v>6.2620361387917102E-3</v>
      </c>
      <c r="Q2266" s="1">
        <f>Q2267</f>
        <v>3.8476880435584998E-3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1.9500355955641799E-3</v>
      </c>
      <c r="H2267" s="1" cm="1">
        <f t="array" ref="H2267">SUMPRODUCT(([1]OUT_FinalEnergyCons!$B$4:$B$10000="var_ncap")*1, (ISNUMBER(SEARCH("RH*-WHPLTBR",[1]OUT_FinalEnergyCons!$A$4:$A$10000)))*1,[1]OUT_FinalEnergyCons!F$4:F$10000)</f>
        <v>2.7740341459023398E-8</v>
      </c>
      <c r="I2267" s="1" cm="1">
        <f t="array" ref="I2267">SUMPRODUCT(([1]OUT_FinalEnergyCons!$B$4:$B$10000="var_ncap")*1, (ISNUMBER(SEARCH("RH*-WHPLTBR",[1]OUT_FinalEnergyCons!$A$4:$A$10000)))*1,[1]OUT_FinalEnergyCons!G$4:G$10000)</f>
        <v>8.3628747085627298E-8</v>
      </c>
      <c r="J2267" s="1" cm="1">
        <f t="array" ref="J2267">SUMPRODUCT(([1]OUT_FinalEnergyCons!$B$4:$B$10000="var_ncap")*1, (ISNUMBER(SEARCH("RH*-WHPLTBR",[1]OUT_FinalEnergyCons!$A$4:$A$10000)))*1,[1]OUT_FinalEnergyCons!H$4:H$10000)</f>
        <v>5.5890779302841002E-3</v>
      </c>
      <c r="K2267" s="1" cm="1">
        <f t="array" ref="K2267">SUMPRODUCT(([1]OUT_FinalEnergyCons!$B$4:$B$10000="var_ncap")*1, (ISNUMBER(SEARCH("RH*-WHPLTBR",[1]OUT_FinalEnergyCons!$A$4:$A$10000)))*1,[1]OUT_FinalEnergyCons!I$4:I$10000)</f>
        <v>4.1787659665704297E-3</v>
      </c>
      <c r="L2267" s="1" cm="1">
        <f t="array" ref="L2267">SUMPRODUCT(([1]OUT_FinalEnergyCons!$B$4:$B$10000="var_ncap")*1, (ISNUMBER(SEARCH("RH*-WHPLTBR",[1]OUT_FinalEnergyCons!$A$4:$A$10000)))*1,[1]OUT_FinalEnergyCons!J$4:J$10000)</f>
        <v>2.1726100553178299E-4</v>
      </c>
      <c r="M2267" s="1" cm="1">
        <f t="array" ref="M2267">SUMPRODUCT(([1]OUT_FinalEnergyCons!$B$4:$B$10000="var_ncap")*1, (ISNUMBER(SEARCH("RH*-WHPLTBR",[1]OUT_FinalEnergyCons!$A$4:$A$10000)))*1,[1]OUT_FinalEnergyCons!K$4:K$10000)</f>
        <v>5.79443659075624E-3</v>
      </c>
      <c r="N2267" s="1" cm="1">
        <f t="array" ref="N2267">SUMPRODUCT(([1]OUT_FinalEnergyCons!$B$4:$B$10000="var_ncap")*1, (ISNUMBER(SEARCH("RH*-WHPLTBR",[1]OUT_FinalEnergyCons!$A$4:$A$10000)))*1,[1]OUT_FinalEnergyCons!L$4:L$10000)</f>
        <v>3.7090043619437802E-3</v>
      </c>
      <c r="O2267" s="1" cm="1">
        <f t="array" ref="O2267">SUMPRODUCT(([1]OUT_FinalEnergyCons!$B$4:$B$10000="var_ncap")*1, (ISNUMBER(SEARCH("RH*-WHPLTBR",[1]OUT_FinalEnergyCons!$A$4:$A$10000)))*1,[1]OUT_FinalEnergyCons!M$4:M$10000)</f>
        <v>6.8252610142044597E-4</v>
      </c>
      <c r="P2267" s="1" cm="1">
        <f t="array" ref="P2267">SUMPRODUCT(([1]OUT_FinalEnergyCons!$B$4:$B$10000="var_ncap")*1, (ISNUMBER(SEARCH("RH*-WHPLTBR",[1]OUT_FinalEnergyCons!$A$4:$A$10000)))*1,[1]OUT_FinalEnergyCons!N$4:N$10000)</f>
        <v>6.2620361387917102E-3</v>
      </c>
      <c r="Q2267" s="1" cm="1">
        <f t="array" ref="Q2267">SUMPRODUCT(([1]OUT_FinalEnergyCons!$B$4:$B$10000="var_ncap")*1, (ISNUMBER(SEARCH("RH*-WHPLTBR",[1]OUT_FinalEnergyCons!$A$4:$A$10000)))*1,[1]OUT_FinalEnergyCons!O$4:O$10000)</f>
        <v>3.8476880435584998E-3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8.2544602959679303E-2</v>
      </c>
      <c r="H2268" s="1">
        <f t="shared" si="2287"/>
        <v>1.4059811560733699E-7</v>
      </c>
      <c r="I2268" s="1">
        <f t="shared" si="2287"/>
        <v>5.8244211258069604E-7</v>
      </c>
      <c r="J2268" s="1">
        <f t="shared" si="2287"/>
        <v>5.2331777588979202E-2</v>
      </c>
      <c r="K2268" s="1">
        <f t="shared" si="2287"/>
        <v>0.447735031577015</v>
      </c>
      <c r="L2268" s="1">
        <f t="shared" si="2287"/>
        <v>0.177056050191811</v>
      </c>
      <c r="M2268" s="1">
        <f t="shared" si="2287"/>
        <v>0.107111623377817</v>
      </c>
      <c r="N2268" s="1">
        <f t="shared" si="2287"/>
        <v>0.15002953867403601</v>
      </c>
      <c r="O2268" s="1">
        <f t="shared" si="2287"/>
        <v>5.5639012168661797E-7</v>
      </c>
      <c r="P2268" s="1">
        <f>P2269</f>
        <v>0.35354494787077301</v>
      </c>
      <c r="Q2268" s="1">
        <f>Q2269</f>
        <v>3.4493105017746703E-2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8.2544602959679303E-2</v>
      </c>
      <c r="H2269" s="1" cm="1">
        <f t="array" ref="H2269">SUMPRODUCT(([1]OUT_FinalEnergyCons!$B$4:$B$10000="var_ncap")*1, (ISNUMBER(SEARCH("RH*-WHSOLBR",[1]OUT_FinalEnergyCons!$A$4:$A$10000)))*1,[1]OUT_FinalEnergyCons!F$4:F$10000)</f>
        <v>1.4059811560733699E-7</v>
      </c>
      <c r="I2269" s="1" cm="1">
        <f t="array" ref="I2269">SUMPRODUCT(([1]OUT_FinalEnergyCons!$B$4:$B$10000="var_ncap")*1, (ISNUMBER(SEARCH("RH*-WHSOLBR",[1]OUT_FinalEnergyCons!$A$4:$A$10000)))*1,[1]OUT_FinalEnergyCons!G$4:G$10000)</f>
        <v>5.8244211258069604E-7</v>
      </c>
      <c r="J2269" s="1" cm="1">
        <f t="array" ref="J2269">SUMPRODUCT(([1]OUT_FinalEnergyCons!$B$4:$B$10000="var_ncap")*1, (ISNUMBER(SEARCH("RH*-WHSOLBR",[1]OUT_FinalEnergyCons!$A$4:$A$10000)))*1,[1]OUT_FinalEnergyCons!H$4:H$10000)</f>
        <v>5.2331777588979202E-2</v>
      </c>
      <c r="K2269" s="1" cm="1">
        <f t="array" ref="K2269">SUMPRODUCT(([1]OUT_FinalEnergyCons!$B$4:$B$10000="var_ncap")*1, (ISNUMBER(SEARCH("RH*-WHSOLBR",[1]OUT_FinalEnergyCons!$A$4:$A$10000)))*1,[1]OUT_FinalEnergyCons!I$4:I$10000)</f>
        <v>0.447735031577015</v>
      </c>
      <c r="L2269" s="1" cm="1">
        <f t="array" ref="L2269">SUMPRODUCT(([1]OUT_FinalEnergyCons!$B$4:$B$10000="var_ncap")*1, (ISNUMBER(SEARCH("RH*-WHSOLBR",[1]OUT_FinalEnergyCons!$A$4:$A$10000)))*1,[1]OUT_FinalEnergyCons!J$4:J$10000)</f>
        <v>0.177056050191811</v>
      </c>
      <c r="M2269" s="1" cm="1">
        <f t="array" ref="M2269">SUMPRODUCT(([1]OUT_FinalEnergyCons!$B$4:$B$10000="var_ncap")*1, (ISNUMBER(SEARCH("RH*-WHSOLBR",[1]OUT_FinalEnergyCons!$A$4:$A$10000)))*1,[1]OUT_FinalEnergyCons!K$4:K$10000)</f>
        <v>0.107111623377817</v>
      </c>
      <c r="N2269" s="1" cm="1">
        <f t="array" ref="N2269">SUMPRODUCT(([1]OUT_FinalEnergyCons!$B$4:$B$10000="var_ncap")*1, (ISNUMBER(SEARCH("RH*-WHSOLBR",[1]OUT_FinalEnergyCons!$A$4:$A$10000)))*1,[1]OUT_FinalEnergyCons!L$4:L$10000)</f>
        <v>0.15002953867403601</v>
      </c>
      <c r="O2269" s="1" cm="1">
        <f t="array" ref="O2269">SUMPRODUCT(([1]OUT_FinalEnergyCons!$B$4:$B$10000="var_ncap")*1, (ISNUMBER(SEARCH("RH*-WHSOLBR",[1]OUT_FinalEnergyCons!$A$4:$A$10000)))*1,[1]OUT_FinalEnergyCons!M$4:M$10000)</f>
        <v>5.5639012168661797E-7</v>
      </c>
      <c r="P2269" s="1" cm="1">
        <f t="array" ref="P2269">SUMPRODUCT(([1]OUT_FinalEnergyCons!$B$4:$B$10000="var_ncap")*1, (ISNUMBER(SEARCH("RH*-WHSOLBR",[1]OUT_FinalEnergyCons!$A$4:$A$10000)))*1,[1]OUT_FinalEnergyCons!N$4:N$10000)</f>
        <v>0.35354494787077301</v>
      </c>
      <c r="Q2269" s="1" cm="1">
        <f t="array" ref="Q2269">SUMPRODUCT(([1]OUT_FinalEnergyCons!$B$4:$B$10000="var_ncap")*1, (ISNUMBER(SEARCH("RH*-WHSOLBR",[1]OUT_FinalEnergyCons!$A$4:$A$10000)))*1,[1]OUT_FinalEnergyCons!O$4:O$10000)</f>
        <v>3.4493105017746703E-2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6.7300048413441202E-4</v>
      </c>
      <c r="G2272" s="17">
        <f t="shared" si="2289"/>
        <v>0.24835816811684305</v>
      </c>
      <c r="H2272" s="17">
        <f t="shared" si="2289"/>
        <v>0.23868296564090202</v>
      </c>
      <c r="I2272" s="17">
        <f t="shared" si="2289"/>
        <v>1.1974952051574299</v>
      </c>
      <c r="J2272" s="17">
        <f t="shared" si="2289"/>
        <v>2.2847189619280397</v>
      </c>
      <c r="K2272" s="17">
        <f t="shared" si="2289"/>
        <v>1.3562073347108994</v>
      </c>
      <c r="L2272" s="17">
        <f t="shared" ref="L2272:O2272" si="2290">SUM(L2273,L2276,L2279,L2283,L2285,L2287,L2289,L2291,L2293)</f>
        <v>0.82177036619863741</v>
      </c>
      <c r="M2272" s="17">
        <f t="shared" si="2290"/>
        <v>1.9320177650921257</v>
      </c>
      <c r="N2272" s="17">
        <f t="shared" si="2290"/>
        <v>1.1591431504677063</v>
      </c>
      <c r="O2272" s="17">
        <f t="shared" si="2290"/>
        <v>1.1172048879703957</v>
      </c>
      <c r="P2272" s="17">
        <f>SUM(P2273,P2276,P2279,P2283,P2285,P2287,P2289,P2291,P2293)</f>
        <v>1.9403541250739762</v>
      </c>
      <c r="Q2272" s="17">
        <f>SUM(Q2273,Q2276,Q2279,Q2283,Q2285,Q2287,Q2289,Q2291,Q2293)</f>
        <v>1.0694860095504555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0.17060077121213069</v>
      </c>
      <c r="H2273" s="18">
        <f t="shared" si="2291"/>
        <v>0.18449511109299621</v>
      </c>
      <c r="I2273" s="18">
        <f t="shared" si="2291"/>
        <v>1.1473333069431351</v>
      </c>
      <c r="J2273" s="18">
        <f t="shared" si="2291"/>
        <v>0.67226424191072198</v>
      </c>
      <c r="K2273" s="18">
        <f t="shared" si="2291"/>
        <v>0.72439326478993604</v>
      </c>
      <c r="L2273" s="18">
        <f t="shared" ref="L2273:O2273" si="2292">SUM(L2274:L2275)</f>
        <v>0.82063775139689599</v>
      </c>
      <c r="M2273" s="18">
        <f t="shared" si="2292"/>
        <v>0.84559925636431099</v>
      </c>
      <c r="N2273" s="18">
        <f t="shared" si="2292"/>
        <v>0.79660451796202003</v>
      </c>
      <c r="O2273" s="18">
        <f t="shared" si="2292"/>
        <v>0.82859678785506696</v>
      </c>
      <c r="P2273" s="18">
        <f>SUM(P2274:P2275)</f>
        <v>1.0563131732408348</v>
      </c>
      <c r="Q2273" s="18">
        <f>SUM(Q2274:Q2275)</f>
        <v>0.67326345029787205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0.15465188422919099</v>
      </c>
      <c r="H2274" s="1" cm="1">
        <f t="array" ref="H2274">SUMPRODUCT(([1]OUT_FinalEnergyCons!$B$4:$B$10000="var_ncap")*1,  (ISNUMBER(SEARCH("ITOT-SWHELCBR",[1]OUT_FinalEnergyCons!$A$4:$A$10000)))*1,[1]OUT_FinalEnergyCons!F$4:F$10000)</f>
        <v>6.5063370643780205E-2</v>
      </c>
      <c r="I2274" s="1" cm="1">
        <f t="array" ref="I2274">SUMPRODUCT(([1]OUT_FinalEnergyCons!$B$4:$B$10000="var_ncap")*1,  (ISNUMBER(SEARCH("ITOT-SWHELCBR",[1]OUT_FinalEnergyCons!$A$4:$A$10000)))*1,[1]OUT_FinalEnergyCons!G$4:G$10000)</f>
        <v>1.01484907265296</v>
      </c>
      <c r="J2274" s="1" cm="1">
        <f t="array" ref="J2274">SUMPRODUCT(([1]OUT_FinalEnergyCons!$B$4:$B$10000="var_ncap")*1,  (ISNUMBER(SEARCH("ITOT-SWHELCBR",[1]OUT_FinalEnergyCons!$A$4:$A$10000)))*1,[1]OUT_FinalEnergyCons!H$4:H$10000)</f>
        <v>0.47434132147883001</v>
      </c>
      <c r="K2274" s="1" cm="1">
        <f t="array" ref="K2274">SUMPRODUCT(([1]OUT_FinalEnergyCons!$B$4:$B$10000="var_ncap")*1,  (ISNUMBER(SEARCH("ITOT-SWHELCBR",[1]OUT_FinalEnergyCons!$A$4:$A$10000)))*1,[1]OUT_FinalEnergyCons!I$4:I$10000)</f>
        <v>0.46056768092511602</v>
      </c>
      <c r="L2274" s="1" cm="1">
        <f t="array" ref="L2274">SUMPRODUCT(([1]OUT_FinalEnergyCons!$B$4:$B$10000="var_ncap")*1,  (ISNUMBER(SEARCH("ITOT-SWHELCBR",[1]OUT_FinalEnergyCons!$A$4:$A$10000)))*1,[1]OUT_FinalEnergyCons!J$4:J$10000)</f>
        <v>0.56330537754593901</v>
      </c>
      <c r="M2274" s="1" cm="1">
        <f t="array" ref="M2274">SUMPRODUCT(([1]OUT_FinalEnergyCons!$B$4:$B$10000="var_ncap")*1,  (ISNUMBER(SEARCH("ITOT-SWHELCBR",[1]OUT_FinalEnergyCons!$A$4:$A$10000)))*1,[1]OUT_FinalEnergyCons!K$4:K$10000)</f>
        <v>0.63555297257508403</v>
      </c>
      <c r="N2274" s="1" cm="1">
        <f t="array" ref="N2274">SUMPRODUCT(([1]OUT_FinalEnergyCons!$B$4:$B$10000="var_ncap")*1,  (ISNUMBER(SEARCH("ITOT-SWHELCBR",[1]OUT_FinalEnergyCons!$A$4:$A$10000)))*1,[1]OUT_FinalEnergyCons!L$4:L$10000)</f>
        <v>0.54010024855817496</v>
      </c>
      <c r="O2274" s="1" cm="1">
        <f t="array" ref="O2274">SUMPRODUCT(([1]OUT_FinalEnergyCons!$B$4:$B$10000="var_ncap")*1,  (ISNUMBER(SEARCH("ITOT-SWHELCBR",[1]OUT_FinalEnergyCons!$A$4:$A$10000)))*1,[1]OUT_FinalEnergyCons!M$4:M$10000)</f>
        <v>0.57101680594909499</v>
      </c>
      <c r="P2274" s="1" cm="1">
        <f t="array" ref="P2274">SUMPRODUCT(([1]OUT_FinalEnergyCons!$B$4:$B$10000="var_ncap")*1,  (ISNUMBER(SEARCH("ITOT-SWHELCBR",[1]OUT_FinalEnergyCons!$A$4:$A$10000)))*1,[1]OUT_FinalEnergyCons!N$4:N$10000)</f>
        <v>0.80570605315601296</v>
      </c>
      <c r="Q2274" s="1" cm="1">
        <f t="array" ref="Q2274">SUMPRODUCT(([1]OUT_FinalEnergyCons!$B$4:$B$10000="var_ncap")*1,  (ISNUMBER(SEARCH("ITOT-SWHELCBR",[1]OUT_FinalEnergyCons!$A$4:$A$10000)))*1,[1]OUT_FinalEnergyCons!O$4:O$10000)</f>
        <v>0.46259445861585602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1.5948886982939701E-2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0.11943174044921601</v>
      </c>
      <c r="I2275" s="1" cm="1">
        <f t="array" ref="I2275">SUMPRODUCT(([1]OUT_FinalEnergyCons!$B$4:$B$10000="var_ncap")*1,  (ISNUMBER(SEARCH("ITOT-SWHELCHP",[1]OUT_FinalEnergyCons!$A$4:$A$10000)))*1,[1]OUT_FinalEnergyCons!G$4:G$10000)</f>
        <v>0.132484234290175</v>
      </c>
      <c r="J2275" s="1" cm="1">
        <f t="array" ref="J2275">SUMPRODUCT(([1]OUT_FinalEnergyCons!$B$4:$B$10000="var_ncap")*1,  (ISNUMBER(SEARCH("ITOT-SWHELCHP",[1]OUT_FinalEnergyCons!$A$4:$A$10000)))*1,[1]OUT_FinalEnergyCons!H$4:H$10000)</f>
        <v>0.197922920431892</v>
      </c>
      <c r="K2275" s="1" cm="1">
        <f t="array" ref="K2275">SUMPRODUCT(([1]OUT_FinalEnergyCons!$B$4:$B$10000="var_ncap")*1,  (ISNUMBER(SEARCH("ITOT-SWHELCHP",[1]OUT_FinalEnergyCons!$A$4:$A$10000)))*1,[1]OUT_FinalEnergyCons!I$4:I$10000)</f>
        <v>0.26382558386482002</v>
      </c>
      <c r="L2275" s="1" cm="1">
        <f t="array" ref="L2275">SUMPRODUCT(([1]OUT_FinalEnergyCons!$B$4:$B$10000="var_ncap")*1,  (ISNUMBER(SEARCH("ITOT-SWHELCHP",[1]OUT_FinalEnergyCons!$A$4:$A$10000)))*1,[1]OUT_FinalEnergyCons!J$4:J$10000)</f>
        <v>0.25733237385095697</v>
      </c>
      <c r="M2275" s="1" cm="1">
        <f t="array" ref="M2275">SUMPRODUCT(([1]OUT_FinalEnergyCons!$B$4:$B$10000="var_ncap")*1,  (ISNUMBER(SEARCH("ITOT-SWHELCHP",[1]OUT_FinalEnergyCons!$A$4:$A$10000)))*1,[1]OUT_FinalEnergyCons!K$4:K$10000)</f>
        <v>0.21004628378922699</v>
      </c>
      <c r="N2275" s="1" cm="1">
        <f t="array" ref="N2275">SUMPRODUCT(([1]OUT_FinalEnergyCons!$B$4:$B$10000="var_ncap")*1,  (ISNUMBER(SEARCH("ITOT-SWHELCHP",[1]OUT_FinalEnergyCons!$A$4:$A$10000)))*1,[1]OUT_FinalEnergyCons!L$4:L$10000)</f>
        <v>0.25650426940384502</v>
      </c>
      <c r="O2275" s="1" cm="1">
        <f t="array" ref="O2275">SUMPRODUCT(([1]OUT_FinalEnergyCons!$B$4:$B$10000="var_ncap")*1,  (ISNUMBER(SEARCH("ITOT-SWHELCHP",[1]OUT_FinalEnergyCons!$A$4:$A$10000)))*1,[1]OUT_FinalEnergyCons!M$4:M$10000)</f>
        <v>0.25757998190597198</v>
      </c>
      <c r="P2275" s="1" cm="1">
        <f t="array" ref="P2275">SUMPRODUCT(([1]OUT_FinalEnergyCons!$B$4:$B$10000="var_ncap")*1,  (ISNUMBER(SEARCH("ITOT-SWHELCHP",[1]OUT_FinalEnergyCons!$A$4:$A$10000)))*1,[1]OUT_FinalEnergyCons!N$4:N$10000)</f>
        <v>0.250607120084822</v>
      </c>
      <c r="Q2275" s="1" cm="1">
        <f t="array" ref="Q2275">SUMPRODUCT(([1]OUT_FinalEnergyCons!$B$4:$B$10000="var_ncap")*1,  (ISNUMBER(SEARCH("ITOT-SWHELCHP",[1]OUT_FinalEnergyCons!$A$4:$A$10000)))*1,[1]OUT_FinalEnergyCons!O$4:O$10000)</f>
        <v>0.210668991682016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6.7300048413441202E-4</v>
      </c>
      <c r="G2276" s="18">
        <f t="shared" si="2293"/>
        <v>1.4662361699117747E-2</v>
      </c>
      <c r="H2276" s="18">
        <f t="shared" si="2293"/>
        <v>8.4018029894466603E-6</v>
      </c>
      <c r="I2276" s="18">
        <f t="shared" si="2293"/>
        <v>9.4725364959732894E-6</v>
      </c>
      <c r="J2276" s="18">
        <f t="shared" si="2293"/>
        <v>0.1309423139417418</v>
      </c>
      <c r="K2276" s="18">
        <f t="shared" si="2293"/>
        <v>5.3168034152373971E-2</v>
      </c>
      <c r="L2276" s="18">
        <f t="shared" ref="L2276:O2276" si="2294">SUM(L2277:L2278)</f>
        <v>8.5213112905687497E-6</v>
      </c>
      <c r="M2276" s="18">
        <f t="shared" si="2294"/>
        <v>1.7933306064743881E-5</v>
      </c>
      <c r="N2276" s="18">
        <f t="shared" si="2294"/>
        <v>1.7303851065478326E-2</v>
      </c>
      <c r="O2276" s="18">
        <f t="shared" si="2294"/>
        <v>2.5948310519455357E-3</v>
      </c>
      <c r="P2276" s="18">
        <f>SUM(P2277:P2278)</f>
        <v>4.2891748391068879E-3</v>
      </c>
      <c r="Q2276" s="18">
        <f>SUM(Q2277:Q2278)</f>
        <v>1.246423231137382E-2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1.46489668354655E-2</v>
      </c>
      <c r="H2277" s="1" cm="1">
        <f t="array" ref="H2277">SUMPRODUCT(([1]OUT_FinalEnergyCons!$B$4:$B$10000="var_ncap")*1,  (ISNUMBER(SEARCH("ITOT-SWHLFOBR",[1]OUT_FinalEnergyCons!$A$4:$A$10000)))*1,[1]OUT_FinalEnergyCons!F$4:F$10000)</f>
        <v>4.9252223880863196E-6</v>
      </c>
      <c r="I2277" s="1" cm="1">
        <f t="array" ref="I2277">SUMPRODUCT(([1]OUT_FinalEnergyCons!$B$4:$B$10000="var_ncap")*1,  (ISNUMBER(SEARCH("ITOT-SWHLFOBR",[1]OUT_FinalEnergyCons!$A$4:$A$10000)))*1,[1]OUT_FinalEnergyCons!G$4:G$10000)</f>
        <v>6.4839545734116296E-6</v>
      </c>
      <c r="J2277" s="1" cm="1">
        <f t="array" ref="J2277">SUMPRODUCT(([1]OUT_FinalEnergyCons!$B$4:$B$10000="var_ncap")*1,  (ISNUMBER(SEARCH("ITOT-SWHLFOBR",[1]OUT_FinalEnergyCons!$A$4:$A$10000)))*1,[1]OUT_FinalEnergyCons!H$4:H$10000)</f>
        <v>0.130936053174978</v>
      </c>
      <c r="K2277" s="1" cm="1">
        <f t="array" ref="K2277">SUMPRODUCT(([1]OUT_FinalEnergyCons!$B$4:$B$10000="var_ncap")*1,  (ISNUMBER(SEARCH("ITOT-SWHLFOBR",[1]OUT_FinalEnergyCons!$A$4:$A$10000)))*1,[1]OUT_FinalEnergyCons!I$4:I$10000)</f>
        <v>5.3150041258801399E-2</v>
      </c>
      <c r="L2277" s="1" cm="1">
        <f t="array" ref="L2277">SUMPRODUCT(([1]OUT_FinalEnergyCons!$B$4:$B$10000="var_ncap")*1,  (ISNUMBER(SEARCH("ITOT-SWHLFOBR",[1]OUT_FinalEnergyCons!$A$4:$A$10000)))*1,[1]OUT_FinalEnergyCons!J$4:J$10000)</f>
        <v>5.1214714438493003E-6</v>
      </c>
      <c r="M2277" s="1" cm="1">
        <f t="array" ref="M2277">SUMPRODUCT(([1]OUT_FinalEnergyCons!$B$4:$B$10000="var_ncap")*1,  (ISNUMBER(SEARCH("ITOT-SWHLFOBR",[1]OUT_FinalEnergyCons!$A$4:$A$10000)))*1,[1]OUT_FinalEnergyCons!K$4:K$10000)</f>
        <v>1.55971556141343E-5</v>
      </c>
      <c r="N2277" s="1" cm="1">
        <f t="array" ref="N2277">SUMPRODUCT(([1]OUT_FinalEnergyCons!$B$4:$B$10000="var_ncap")*1,  (ISNUMBER(SEARCH("ITOT-SWHLFOBR",[1]OUT_FinalEnergyCons!$A$4:$A$10000)))*1,[1]OUT_FinalEnergyCons!L$4:L$10000)</f>
        <v>1.7300088742922999E-2</v>
      </c>
      <c r="O2277" s="1" cm="1">
        <f t="array" ref="O2277">SUMPRODUCT(([1]OUT_FinalEnergyCons!$B$4:$B$10000="var_ncap")*1,  (ISNUMBER(SEARCH("ITOT-SWHLFOBR",[1]OUT_FinalEnergyCons!$A$4:$A$10000)))*1,[1]OUT_FinalEnergyCons!M$4:M$10000)</f>
        <v>2.5912786102349201E-3</v>
      </c>
      <c r="P2277" s="1" cm="1">
        <f t="array" ref="P2277">SUMPRODUCT(([1]OUT_FinalEnergyCons!$B$4:$B$10000="var_ncap")*1,  (ISNUMBER(SEARCH("ITOT-SWHLFOBR",[1]OUT_FinalEnergyCons!$A$4:$A$10000)))*1,[1]OUT_FinalEnergyCons!N$4:N$10000)</f>
        <v>4.2868026729203099E-3</v>
      </c>
      <c r="Q2277" s="1" cm="1">
        <f t="array" ref="Q2277">SUMPRODUCT(([1]OUT_FinalEnergyCons!$B$4:$B$10000="var_ncap")*1,  (ISNUMBER(SEARCH("ITOT-SWHLFOBR",[1]OUT_FinalEnergyCons!$A$4:$A$10000)))*1,[1]OUT_FinalEnergyCons!O$4:O$10000)</f>
        <v>1.2463014781732199E-2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6.7300048413441202E-4</v>
      </c>
      <c r="G2278" s="1" cm="1">
        <f t="array" ref="G2278">SUMPRODUCT(([1]OUT_FinalEnergyCons!$B$4:$B$10000="var_ncap")*1,  (ISNUMBER(SEARCH("ITOT-SWHHFOBR",[1]OUT_FinalEnergyCons!$A$4:$A$10000)))*1,[1]OUT_FinalEnergyCons!E$4:E$10000)</f>
        <v>1.3394863652247701E-5</v>
      </c>
      <c r="H2278" s="1" cm="1">
        <f t="array" ref="H2278">SUMPRODUCT(([1]OUT_FinalEnergyCons!$B$4:$B$10000="var_ncap")*1,  (ISNUMBER(SEARCH("ITOT-SWHHFOBR",[1]OUT_FinalEnergyCons!$A$4:$A$10000)))*1,[1]OUT_FinalEnergyCons!F$4:F$10000)</f>
        <v>3.4765806013603398E-6</v>
      </c>
      <c r="I2278" s="1" cm="1">
        <f t="array" ref="I2278">SUMPRODUCT(([1]OUT_FinalEnergyCons!$B$4:$B$10000="var_ncap")*1,  (ISNUMBER(SEARCH("ITOT-SWHHFOBR",[1]OUT_FinalEnergyCons!$A$4:$A$10000)))*1,[1]OUT_FinalEnergyCons!G$4:G$10000)</f>
        <v>2.9885819225616598E-6</v>
      </c>
      <c r="J2278" s="1" cm="1">
        <f t="array" ref="J2278">SUMPRODUCT(([1]OUT_FinalEnergyCons!$B$4:$B$10000="var_ncap")*1,  (ISNUMBER(SEARCH("ITOT-SWHHFOBR",[1]OUT_FinalEnergyCons!$A$4:$A$10000)))*1,[1]OUT_FinalEnergyCons!H$4:H$10000)</f>
        <v>6.2607667637872198E-6</v>
      </c>
      <c r="K2278" s="1" cm="1">
        <f t="array" ref="K2278">SUMPRODUCT(([1]OUT_FinalEnergyCons!$B$4:$B$10000="var_ncap")*1,  (ISNUMBER(SEARCH("ITOT-SWHHFOBR",[1]OUT_FinalEnergyCons!$A$4:$A$10000)))*1,[1]OUT_FinalEnergyCons!I$4:I$10000)</f>
        <v>1.79928935725725E-5</v>
      </c>
      <c r="L2278" s="1" cm="1">
        <f t="array" ref="L2278">SUMPRODUCT(([1]OUT_FinalEnergyCons!$B$4:$B$10000="var_ncap")*1,  (ISNUMBER(SEARCH("ITOT-SWHHFOBR",[1]OUT_FinalEnergyCons!$A$4:$A$10000)))*1,[1]OUT_FinalEnergyCons!J$4:J$10000)</f>
        <v>3.3998398467194498E-6</v>
      </c>
      <c r="M2278" s="1" cm="1">
        <f t="array" ref="M2278">SUMPRODUCT(([1]OUT_FinalEnergyCons!$B$4:$B$10000="var_ncap")*1,  (ISNUMBER(SEARCH("ITOT-SWHHFOBR",[1]OUT_FinalEnergyCons!$A$4:$A$10000)))*1,[1]OUT_FinalEnergyCons!K$4:K$10000)</f>
        <v>2.3361504506095802E-6</v>
      </c>
      <c r="N2278" s="1" cm="1">
        <f t="array" ref="N2278">SUMPRODUCT(([1]OUT_FinalEnergyCons!$B$4:$B$10000="var_ncap")*1,  (ISNUMBER(SEARCH("ITOT-SWHHFOBR",[1]OUT_FinalEnergyCons!$A$4:$A$10000)))*1,[1]OUT_FinalEnergyCons!L$4:L$10000)</f>
        <v>3.7623225553287201E-6</v>
      </c>
      <c r="O2278" s="1" cm="1">
        <f t="array" ref="O2278">SUMPRODUCT(([1]OUT_FinalEnergyCons!$B$4:$B$10000="var_ncap")*1,  (ISNUMBER(SEARCH("ITOT-SWHHFOBR",[1]OUT_FinalEnergyCons!$A$4:$A$10000)))*1,[1]OUT_FinalEnergyCons!M$4:M$10000)</f>
        <v>3.55244171061551E-6</v>
      </c>
      <c r="P2278" s="1" cm="1">
        <f t="array" ref="P2278">SUMPRODUCT(([1]OUT_FinalEnergyCons!$B$4:$B$10000="var_ncap")*1,  (ISNUMBER(SEARCH("ITOT-SWHHFOBR",[1]OUT_FinalEnergyCons!$A$4:$A$10000)))*1,[1]OUT_FinalEnergyCons!N$4:N$10000)</f>
        <v>2.3721661865775899E-6</v>
      </c>
      <c r="Q2278" s="1" cm="1">
        <f t="array" ref="Q2278">SUMPRODUCT(([1]OUT_FinalEnergyCons!$B$4:$B$10000="var_ncap")*1,  (ISNUMBER(SEARCH("ITOT-SWHHFOBR",[1]OUT_FinalEnergyCons!$A$4:$A$10000)))*1,[1]OUT_FinalEnergyCons!O$4:O$10000)</f>
        <v>1.2175296416199401E-6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3.2046656954589877E-4</v>
      </c>
      <c r="H2279" s="18">
        <f t="shared" si="2295"/>
        <v>5.4168086697300277E-2</v>
      </c>
      <c r="I2279" s="18">
        <f t="shared" si="2295"/>
        <v>4.6277134285180214E-6</v>
      </c>
      <c r="J2279" s="18">
        <f t="shared" si="2295"/>
        <v>0.15044959320605258</v>
      </c>
      <c r="K2279" s="18">
        <f t="shared" si="2295"/>
        <v>0.31609505254807918</v>
      </c>
      <c r="L2279" s="18">
        <f t="shared" ref="L2279:O2279" si="2296">SUM(L2280:L2281)</f>
        <v>5.7406857641889701E-6</v>
      </c>
      <c r="M2279" s="18">
        <f t="shared" si="2296"/>
        <v>1.7241376924917818E-5</v>
      </c>
      <c r="N2279" s="18">
        <f t="shared" si="2296"/>
        <v>2.2560295030941896E-2</v>
      </c>
      <c r="O2279" s="18">
        <f t="shared" si="2296"/>
        <v>3.6455693311210444E-2</v>
      </c>
      <c r="P2279" s="18">
        <f>SUM(P2280:P2281)</f>
        <v>1.846859219447952E-3</v>
      </c>
      <c r="Q2279" s="18">
        <f>SUM(Q2280:Q2281)</f>
        <v>1.9340920038911288E-2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1.05766560267568E-5</v>
      </c>
      <c r="H2280" s="1" cm="1">
        <f t="array" ref="H2280">SUMPRODUCT(([1]OUT_FinalEnergyCons!$B$4:$B$10000="var_ncap")*1,  (ISNUMBER(SEARCH("ITOT-SWHNGA*BR",[1]OUT_FinalEnergyCons!$A$4:$A$10000)))*1,[1]OUT_FinalEnergyCons!F$4:F$10000)</f>
        <v>5.4162871534204397E-2</v>
      </c>
      <c r="I2280" s="1" cm="1">
        <f t="array" ref="I2280">SUMPRODUCT(([1]OUT_FinalEnergyCons!$B$4:$B$10000="var_ncap")*1,  (ISNUMBER(SEARCH("ITOT-SWHNGA*BR",[1]OUT_FinalEnergyCons!$A$4:$A$10000)))*1,[1]OUT_FinalEnergyCons!G$4:G$10000)</f>
        <v>4.2026528221442596E-6</v>
      </c>
      <c r="J2280" s="1" cm="1">
        <f t="array" ref="J2280">SUMPRODUCT(([1]OUT_FinalEnergyCons!$B$4:$B$10000="var_ncap")*1,  (ISNUMBER(SEARCH("ITOT-SWHNGA*BR",[1]OUT_FinalEnergyCons!$A$4:$A$10000)))*1,[1]OUT_FinalEnergyCons!H$4:H$10000)</f>
        <v>0.150447965043465</v>
      </c>
      <c r="K2280" s="1" cm="1">
        <f t="array" ref="K2280">SUMPRODUCT(([1]OUT_FinalEnergyCons!$B$4:$B$10000="var_ncap")*1,  (ISNUMBER(SEARCH("ITOT-SWHNGA*BR",[1]OUT_FinalEnergyCons!$A$4:$A$10000)))*1,[1]OUT_FinalEnergyCons!I$4:I$10000)</f>
        <v>0.31499228818682601</v>
      </c>
      <c r="L2280" s="1" cm="1">
        <f t="array" ref="L2280">SUMPRODUCT(([1]OUT_FinalEnergyCons!$B$4:$B$10000="var_ncap")*1,  (ISNUMBER(SEARCH("ITOT-SWHNGA*BR",[1]OUT_FinalEnergyCons!$A$4:$A$10000)))*1,[1]OUT_FinalEnergyCons!J$4:J$10000)</f>
        <v>3.8344369204669203E-6</v>
      </c>
      <c r="M2280" s="1" cm="1">
        <f t="array" ref="M2280">SUMPRODUCT(([1]OUT_FinalEnergyCons!$B$4:$B$10000="var_ncap")*1,  (ISNUMBER(SEARCH("ITOT-SWHNGA*BR",[1]OUT_FinalEnergyCons!$A$4:$A$10000)))*1,[1]OUT_FinalEnergyCons!K$4:K$10000)</f>
        <v>1.2524269609394999E-5</v>
      </c>
      <c r="N2280" s="1" cm="1">
        <f t="array" ref="N2280">SUMPRODUCT(([1]OUT_FinalEnergyCons!$B$4:$B$10000="var_ncap")*1,  (ISNUMBER(SEARCH("ITOT-SWHNGA*BR",[1]OUT_FinalEnergyCons!$A$4:$A$10000)))*1,[1]OUT_FinalEnergyCons!L$4:L$10000)</f>
        <v>2.2044139189005999E-2</v>
      </c>
      <c r="O2280" s="1" cm="1">
        <f t="array" ref="O2280">SUMPRODUCT(([1]OUT_FinalEnergyCons!$B$4:$B$10000="var_ncap")*1,  (ISNUMBER(SEARCH("ITOT-SWHNGA*BR",[1]OUT_FinalEnergyCons!$A$4:$A$10000)))*1,[1]OUT_FinalEnergyCons!M$4:M$10000)</f>
        <v>3.6225186951859001E-2</v>
      </c>
      <c r="P2280" s="1" cm="1">
        <f t="array" ref="P2280">SUMPRODUCT(([1]OUT_FinalEnergyCons!$B$4:$B$10000="var_ncap")*1,  (ISNUMBER(SEARCH("ITOT-SWHNGA*BR",[1]OUT_FinalEnergyCons!$A$4:$A$10000)))*1,[1]OUT_FinalEnergyCons!N$4:N$10000)</f>
        <v>1.69736799328664E-3</v>
      </c>
      <c r="Q2280" s="1" cm="1">
        <f t="array" ref="Q2280">SUMPRODUCT(([1]OUT_FinalEnergyCons!$B$4:$B$10000="var_ncap")*1,  (ISNUMBER(SEARCH("ITOT-SWHNGA*BR",[1]OUT_FinalEnergyCons!$A$4:$A$10000)))*1,[1]OUT_FinalEnergyCons!O$4:O$10000)</f>
        <v>1.8871889705622001E-2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3.0988991351914199E-4</v>
      </c>
      <c r="H2281" s="1" cm="1">
        <f t="array" ref="H2281">SUMPRODUCT(([1]OUT_FinalEnergyCons!$B$4:$B$10000="var_ncap")*1,  (ISNUMBER(SEARCH("ITOT-SWHNGAHP",[1]OUT_FinalEnergyCons!$A$4:$A$10000)))*1,[1]OUT_FinalEnergyCons!F$4:F$10000)</f>
        <v>5.21516309588162E-6</v>
      </c>
      <c r="I2281" s="1" cm="1">
        <f t="array" ref="I2281">SUMPRODUCT(([1]OUT_FinalEnergyCons!$B$4:$B$10000="var_ncap")*1,  (ISNUMBER(SEARCH("ITOT-SWHNGAHP",[1]OUT_FinalEnergyCons!$A$4:$A$10000)))*1,[1]OUT_FinalEnergyCons!G$4:G$10000)</f>
        <v>4.2506060637376202E-7</v>
      </c>
      <c r="J2281" s="1" cm="1">
        <f t="array" ref="J2281">SUMPRODUCT(([1]OUT_FinalEnergyCons!$B$4:$B$10000="var_ncap")*1,  (ISNUMBER(SEARCH("ITOT-SWHNGAHP",[1]OUT_FinalEnergyCons!$A$4:$A$10000)))*1,[1]OUT_FinalEnergyCons!H$4:H$10000)</f>
        <v>1.62816258757342E-6</v>
      </c>
      <c r="K2281" s="1" cm="1">
        <f t="array" ref="K2281">SUMPRODUCT(([1]OUT_FinalEnergyCons!$B$4:$B$10000="var_ncap")*1,  (ISNUMBER(SEARCH("ITOT-SWHNGAHP",[1]OUT_FinalEnergyCons!$A$4:$A$10000)))*1,[1]OUT_FinalEnergyCons!I$4:I$10000)</f>
        <v>1.10276436125317E-3</v>
      </c>
      <c r="L2281" s="1" cm="1">
        <f t="array" ref="L2281">SUMPRODUCT(([1]OUT_FinalEnergyCons!$B$4:$B$10000="var_ncap")*1,  (ISNUMBER(SEARCH("ITOT-SWHNGAHP",[1]OUT_FinalEnergyCons!$A$4:$A$10000)))*1,[1]OUT_FinalEnergyCons!J$4:J$10000)</f>
        <v>1.90624884372205E-6</v>
      </c>
      <c r="M2281" s="1" cm="1">
        <f t="array" ref="M2281">SUMPRODUCT(([1]OUT_FinalEnergyCons!$B$4:$B$10000="var_ncap")*1,  (ISNUMBER(SEARCH("ITOT-SWHNGAHP",[1]OUT_FinalEnergyCons!$A$4:$A$10000)))*1,[1]OUT_FinalEnergyCons!K$4:K$10000)</f>
        <v>4.7171073155228197E-6</v>
      </c>
      <c r="N2281" s="1" cm="1">
        <f t="array" ref="N2281">SUMPRODUCT(([1]OUT_FinalEnergyCons!$B$4:$B$10000="var_ncap")*1,  (ISNUMBER(SEARCH("ITOT-SWHNGAHP",[1]OUT_FinalEnergyCons!$A$4:$A$10000)))*1,[1]OUT_FinalEnergyCons!L$4:L$10000)</f>
        <v>5.1615584193589602E-4</v>
      </c>
      <c r="O2281" s="1" cm="1">
        <f t="array" ref="O2281">SUMPRODUCT(([1]OUT_FinalEnergyCons!$B$4:$B$10000="var_ncap")*1,  (ISNUMBER(SEARCH("ITOT-SWHNGAHP",[1]OUT_FinalEnergyCons!$A$4:$A$10000)))*1,[1]OUT_FinalEnergyCons!M$4:M$10000)</f>
        <v>2.3050635935144501E-4</v>
      </c>
      <c r="P2281" s="1" cm="1">
        <f t="array" ref="P2281">SUMPRODUCT(([1]OUT_FinalEnergyCons!$B$4:$B$10000="var_ncap")*1,  (ISNUMBER(SEARCH("ITOT-SWHNGAHP",[1]OUT_FinalEnergyCons!$A$4:$A$10000)))*1,[1]OUT_FinalEnergyCons!N$4:N$10000)</f>
        <v>1.49491226161312E-4</v>
      </c>
      <c r="Q2281" s="1" cm="1">
        <f t="array" ref="Q2281">SUMPRODUCT(([1]OUT_FinalEnergyCons!$B$4:$B$10000="var_ncap")*1,  (ISNUMBER(SEARCH("ITOT-SWHNGAHP",[1]OUT_FinalEnergyCons!$A$4:$A$10000)))*1,[1]OUT_FinalEnergyCons!O$4:O$10000)</f>
        <v>4.6903033328928902E-4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1.5508468097222901E-2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1.1400698609558099E-5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2.36020379448529E-3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2.2691373543888001E-2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2.18938040085454E-2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2.0720479452802399E-5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2.3330354517660901E-2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1.7398432215164E-2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5.9724842347658397E-3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2.4775643456862301E-2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1.6213360984882401E-2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1.83698226103734E-6</v>
      </c>
      <c r="H2283" s="1">
        <f t="shared" si="2297"/>
        <v>1.6227843015603799E-6</v>
      </c>
      <c r="I2283" s="1">
        <f t="shared" si="2297"/>
        <v>1.8126547328784301E-6</v>
      </c>
      <c r="J2283" s="1">
        <f t="shared" si="2297"/>
        <v>4.5015929713577997E-6</v>
      </c>
      <c r="K2283" s="1">
        <f t="shared" si="2297"/>
        <v>1.4458970446957E-5</v>
      </c>
      <c r="L2283" s="1">
        <f t="shared" si="2297"/>
        <v>1.7035018315134001E-6</v>
      </c>
      <c r="M2283" s="1">
        <f t="shared" si="2297"/>
        <v>6.45020458689795E-7</v>
      </c>
      <c r="N2283" s="1">
        <f t="shared" si="2297"/>
        <v>3.8749016595889896E-6</v>
      </c>
      <c r="O2283" s="1">
        <f t="shared" si="2297"/>
        <v>3.1541519757521201E-6</v>
      </c>
      <c r="P2283" s="1">
        <f>P2284</f>
        <v>7.7476785665706299E-7</v>
      </c>
      <c r="Q2283" s="1">
        <f>Q2284</f>
        <v>6.4314819093549403E-7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1.83698226103734E-6</v>
      </c>
      <c r="H2284" s="1" cm="1">
        <f t="array" ref="H2284">SUMPRODUCT(([1]OUT_FinalEnergyCons!$B$4:$B$10000="var_ncap")*1,  (ISNUMBER(SEARCH("ITOT-SWHCOA*BR",[1]OUT_FinalEnergyCons!$A$4:$A$10000)))*1,[1]OUT_FinalEnergyCons!F$4:F$10000)</f>
        <v>1.6227843015603799E-6</v>
      </c>
      <c r="I2284" s="1" cm="1">
        <f t="array" ref="I2284">SUMPRODUCT(([1]OUT_FinalEnergyCons!$B$4:$B$10000="var_ncap")*1,  (ISNUMBER(SEARCH("ITOT-SWHCOA*BR",[1]OUT_FinalEnergyCons!$A$4:$A$10000)))*1,[1]OUT_FinalEnergyCons!G$4:G$10000)</f>
        <v>1.8126547328784301E-6</v>
      </c>
      <c r="J2284" s="1" cm="1">
        <f t="array" ref="J2284">SUMPRODUCT(([1]OUT_FinalEnergyCons!$B$4:$B$10000="var_ncap")*1,  (ISNUMBER(SEARCH("ITOT-SWHCOA*BR",[1]OUT_FinalEnergyCons!$A$4:$A$10000)))*1,[1]OUT_FinalEnergyCons!H$4:H$10000)</f>
        <v>4.5015929713577997E-6</v>
      </c>
      <c r="K2284" s="1" cm="1">
        <f t="array" ref="K2284">SUMPRODUCT(([1]OUT_FinalEnergyCons!$B$4:$B$10000="var_ncap")*1,  (ISNUMBER(SEARCH("ITOT-SWHCOA*BR",[1]OUT_FinalEnergyCons!$A$4:$A$10000)))*1,[1]OUT_FinalEnergyCons!I$4:I$10000)</f>
        <v>1.4458970446957E-5</v>
      </c>
      <c r="L2284" s="1" cm="1">
        <f t="array" ref="L2284">SUMPRODUCT(([1]OUT_FinalEnergyCons!$B$4:$B$10000="var_ncap")*1,  (ISNUMBER(SEARCH("ITOT-SWHCOA*BR",[1]OUT_FinalEnergyCons!$A$4:$A$10000)))*1,[1]OUT_FinalEnergyCons!J$4:J$10000)</f>
        <v>1.7035018315134001E-6</v>
      </c>
      <c r="M2284" s="1" cm="1">
        <f t="array" ref="M2284">SUMPRODUCT(([1]OUT_FinalEnergyCons!$B$4:$B$10000="var_ncap")*1,  (ISNUMBER(SEARCH("ITOT-SWHCOA*BR",[1]OUT_FinalEnergyCons!$A$4:$A$10000)))*1,[1]OUT_FinalEnergyCons!K$4:K$10000)</f>
        <v>6.45020458689795E-7</v>
      </c>
      <c r="N2284" s="1" cm="1">
        <f t="array" ref="N2284">SUMPRODUCT(([1]OUT_FinalEnergyCons!$B$4:$B$10000="var_ncap")*1,  (ISNUMBER(SEARCH("ITOT-SWHCOA*BR",[1]OUT_FinalEnergyCons!$A$4:$A$10000)))*1,[1]OUT_FinalEnergyCons!L$4:L$10000)</f>
        <v>3.8749016595889896E-6</v>
      </c>
      <c r="O2284" s="1" cm="1">
        <f t="array" ref="O2284">SUMPRODUCT(([1]OUT_FinalEnergyCons!$B$4:$B$10000="var_ncap")*1,  (ISNUMBER(SEARCH("ITOT-SWHCOA*BR",[1]OUT_FinalEnergyCons!$A$4:$A$10000)))*1,[1]OUT_FinalEnergyCons!M$4:M$10000)</f>
        <v>3.1541519757521201E-6</v>
      </c>
      <c r="P2284" s="1" cm="1">
        <f t="array" ref="P2284">SUMPRODUCT(([1]OUT_FinalEnergyCons!$B$4:$B$10000="var_ncap")*1,  (ISNUMBER(SEARCH("ITOT-SWHCOA*BR",[1]OUT_FinalEnergyCons!$A$4:$A$10000)))*1,[1]OUT_FinalEnergyCons!N$4:N$10000)</f>
        <v>7.7476785665706299E-7</v>
      </c>
      <c r="Q2284" s="1" cm="1">
        <f t="array" ref="Q2284">SUMPRODUCT(([1]OUT_FinalEnergyCons!$B$4:$B$10000="var_ncap")*1,  (ISNUMBER(SEARCH("ITOT-SWHCOA*BR",[1]OUT_FinalEnergyCons!$A$4:$A$10000)))*1,[1]OUT_FinalEnergyCons!O$4:O$10000)</f>
        <v>6.4314819093549403E-7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5.21144299181324E-2</v>
      </c>
      <c r="H2285" s="1">
        <f t="shared" si="2298"/>
        <v>3.0167515850386201E-6</v>
      </c>
      <c r="I2285" s="1">
        <f t="shared" si="2298"/>
        <v>4.7513605193157102E-2</v>
      </c>
      <c r="J2285" s="1">
        <f t="shared" si="2298"/>
        <v>0.29683344021871599</v>
      </c>
      <c r="K2285" s="1">
        <f t="shared" si="2298"/>
        <v>0.147224405481546</v>
      </c>
      <c r="L2285" s="1">
        <f t="shared" si="2298"/>
        <v>2.827731528939E-6</v>
      </c>
      <c r="M2285" s="1">
        <f t="shared" si="2298"/>
        <v>0.27112885707185502</v>
      </c>
      <c r="N2285" s="1">
        <f t="shared" si="2298"/>
        <v>8.6351886463131494E-2</v>
      </c>
      <c r="O2285" s="1">
        <f t="shared" si="2298"/>
        <v>0.178555440558536</v>
      </c>
      <c r="P2285" s="1">
        <f>P2286</f>
        <v>0.122113484003619</v>
      </c>
      <c r="Q2285" s="1">
        <f>Q2286</f>
        <v>8.1463511872016295E-2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5.21144299181324E-2</v>
      </c>
      <c r="H2286" s="1" cm="1">
        <f t="array" ref="H2286">SUMPRODUCT(([1]OUT_FinalEnergyCons!$B$4:$B$10000="var_ncap")*1,  (ISNUMBER(SEARCH("ITOT-SWHWOD*BR",[1]OUT_FinalEnergyCons!$A$4:$A$10000)))*1,[1]OUT_FinalEnergyCons!F$4:F$10000)</f>
        <v>3.0167515850386201E-6</v>
      </c>
      <c r="I2286" s="1" cm="1">
        <f t="array" ref="I2286">SUMPRODUCT(([1]OUT_FinalEnergyCons!$B$4:$B$10000="var_ncap")*1,  (ISNUMBER(SEARCH("ITOT-SWHWOD*BR",[1]OUT_FinalEnergyCons!$A$4:$A$10000)))*1,[1]OUT_FinalEnergyCons!G$4:G$10000)</f>
        <v>4.7513605193157102E-2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0.29683344021871599</v>
      </c>
      <c r="K2286" s="1" cm="1">
        <f t="array" ref="K2286">SUMPRODUCT(([1]OUT_FinalEnergyCons!$B$4:$B$10000="var_ncap")*1,  (ISNUMBER(SEARCH("ITOT-SWHWOD*BR",[1]OUT_FinalEnergyCons!$A$4:$A$10000)))*1,[1]OUT_FinalEnergyCons!I$4:I$10000)</f>
        <v>0.147224405481546</v>
      </c>
      <c r="L2286" s="1" cm="1">
        <f t="array" ref="L2286">SUMPRODUCT(([1]OUT_FinalEnergyCons!$B$4:$B$10000="var_ncap")*1,  (ISNUMBER(SEARCH("ITOT-SWHWOD*BR",[1]OUT_FinalEnergyCons!$A$4:$A$10000)))*1,[1]OUT_FinalEnergyCons!J$4:J$10000)</f>
        <v>2.827731528939E-6</v>
      </c>
      <c r="M2286" s="1" cm="1">
        <f t="array" ref="M2286">SUMPRODUCT(([1]OUT_FinalEnergyCons!$B$4:$B$10000="var_ncap")*1,  (ISNUMBER(SEARCH("ITOT-SWHWOD*BR",[1]OUT_FinalEnergyCons!$A$4:$A$10000)))*1,[1]OUT_FinalEnergyCons!K$4:K$10000)</f>
        <v>0.27112885707185502</v>
      </c>
      <c r="N2286" s="1" cm="1">
        <f t="array" ref="N2286">SUMPRODUCT(([1]OUT_FinalEnergyCons!$B$4:$B$10000="var_ncap")*1,  (ISNUMBER(SEARCH("ITOT-SWHWOD*BR",[1]OUT_FinalEnergyCons!$A$4:$A$10000)))*1,[1]OUT_FinalEnergyCons!L$4:L$10000)</f>
        <v>8.6351886463131494E-2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0.178555440558536</v>
      </c>
      <c r="P2286" s="1" cm="1">
        <f t="array" ref="P2286">SUMPRODUCT(([1]OUT_FinalEnergyCons!$B$4:$B$10000="var_ncap")*1,  (ISNUMBER(SEARCH("ITOT-SWHWOD*BR",[1]OUT_FinalEnergyCons!$A$4:$A$10000)))*1,[1]OUT_FinalEnergyCons!N$4:N$10000)</f>
        <v>0.122113484003619</v>
      </c>
      <c r="Q2286" s="1" cm="1">
        <f t="array" ref="Q2286">SUMPRODUCT(([1]OUT_FinalEnergyCons!$B$4:$B$10000="var_ncap")*1,  (ISNUMBER(SEARCH("ITOT-SWHWOD*BR",[1]OUT_FinalEnergyCons!$A$4:$A$10000)))*1,[1]OUT_FinalEnergyCons!O$4:O$10000)</f>
        <v>8.1463511872016295E-2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8.0555830815275797E-3</v>
      </c>
      <c r="H2287" s="1">
        <f t="shared" si="2299"/>
        <v>5.6771362740663798E-6</v>
      </c>
      <c r="I2287" s="1">
        <f t="shared" si="2299"/>
        <v>2.6306314032053502E-3</v>
      </c>
      <c r="J2287" s="1">
        <f t="shared" si="2299"/>
        <v>3.1298351813900102E-2</v>
      </c>
      <c r="K2287" s="1">
        <f t="shared" si="2299"/>
        <v>1.1083091060725799E-2</v>
      </c>
      <c r="L2287" s="1">
        <f t="shared" si="2299"/>
        <v>1.1008648593996001E-3</v>
      </c>
      <c r="M2287" s="1">
        <f t="shared" si="2299"/>
        <v>2.9645710878387799E-2</v>
      </c>
      <c r="N2287" s="1">
        <f t="shared" si="2299"/>
        <v>8.8732947571805096E-3</v>
      </c>
      <c r="O2287" s="1">
        <f t="shared" si="2299"/>
        <v>3.1148905102929597E-5</v>
      </c>
      <c r="P2287" s="1">
        <f>P2288</f>
        <v>2.9251949069533299E-2</v>
      </c>
      <c r="Q2287" s="1">
        <f>Q2288</f>
        <v>5.0810304300664202E-3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8.0555830815275797E-3</v>
      </c>
      <c r="H2288" s="1" cm="1">
        <f t="array" ref="H2288">SUMPRODUCT(([1]OUT_FinalEnergyCons!$B$4:$B$10000="var_ncap")*1,  (ISNUMBER(SEARCH("ITOT-SWHPLT*BR",[1]OUT_FinalEnergyCons!$A$4:$A$10000)))*1,[1]OUT_FinalEnergyCons!F$4:F$10000)</f>
        <v>5.6771362740663798E-6</v>
      </c>
      <c r="I2288" s="1" cm="1">
        <f t="array" ref="I2288">SUMPRODUCT(([1]OUT_FinalEnergyCons!$B$4:$B$10000="var_ncap")*1,  (ISNUMBER(SEARCH("ITOT-SWHPLT*BR",[1]OUT_FinalEnergyCons!$A$4:$A$10000)))*1,[1]OUT_FinalEnergyCons!G$4:G$10000)</f>
        <v>2.6306314032053502E-3</v>
      </c>
      <c r="J2288" s="1" cm="1">
        <f t="array" ref="J2288">SUMPRODUCT(([1]OUT_FinalEnergyCons!$B$4:$B$10000="var_ncap")*1,  (ISNUMBER(SEARCH("ITOT-SWHPLT*BR",[1]OUT_FinalEnergyCons!$A$4:$A$10000)))*1,[1]OUT_FinalEnergyCons!H$4:H$10000)</f>
        <v>3.1298351813900102E-2</v>
      </c>
      <c r="K2288" s="1" cm="1">
        <f t="array" ref="K2288">SUMPRODUCT(([1]OUT_FinalEnergyCons!$B$4:$B$10000="var_ncap")*1,  (ISNUMBER(SEARCH("ITOT-SWHPLT*BR",[1]OUT_FinalEnergyCons!$A$4:$A$10000)))*1,[1]OUT_FinalEnergyCons!I$4:I$10000)</f>
        <v>1.1083091060725799E-2</v>
      </c>
      <c r="L2288" s="1" cm="1">
        <f t="array" ref="L2288">SUMPRODUCT(([1]OUT_FinalEnergyCons!$B$4:$B$10000="var_ncap")*1,  (ISNUMBER(SEARCH("ITOT-SWHPLT*BR",[1]OUT_FinalEnergyCons!$A$4:$A$10000)))*1,[1]OUT_FinalEnergyCons!J$4:J$10000)</f>
        <v>1.1008648593996001E-3</v>
      </c>
      <c r="M2288" s="1" cm="1">
        <f t="array" ref="M2288">SUMPRODUCT(([1]OUT_FinalEnergyCons!$B$4:$B$10000="var_ncap")*1,  (ISNUMBER(SEARCH("ITOT-SWHPLT*BR",[1]OUT_FinalEnergyCons!$A$4:$A$10000)))*1,[1]OUT_FinalEnergyCons!K$4:K$10000)</f>
        <v>2.9645710878387799E-2</v>
      </c>
      <c r="N2288" s="1" cm="1">
        <f t="array" ref="N2288">SUMPRODUCT(([1]OUT_FinalEnergyCons!$B$4:$B$10000="var_ncap")*1,  (ISNUMBER(SEARCH("ITOT-SWHPLT*BR",[1]OUT_FinalEnergyCons!$A$4:$A$10000)))*1,[1]OUT_FinalEnergyCons!L$4:L$10000)</f>
        <v>8.8732947571805096E-3</v>
      </c>
      <c r="O2288" s="1" cm="1">
        <f t="array" ref="O2288">SUMPRODUCT(([1]OUT_FinalEnergyCons!$B$4:$B$10000="var_ncap")*1,  (ISNUMBER(SEARCH("ITOT-SWHPLT*BR",[1]OUT_FinalEnergyCons!$A$4:$A$10000)))*1,[1]OUT_FinalEnergyCons!M$4:M$10000)</f>
        <v>3.1148905102929597E-5</v>
      </c>
      <c r="P2288" s="1" cm="1">
        <f t="array" ref="P2288">SUMPRODUCT(([1]OUT_FinalEnergyCons!$B$4:$B$10000="var_ncap")*1,  (ISNUMBER(SEARCH("ITOT-SWHPLT*BR",[1]OUT_FinalEnergyCons!$A$4:$A$10000)))*1,[1]OUT_FinalEnergyCons!N$4:N$10000)</f>
        <v>2.9251949069533299E-2</v>
      </c>
      <c r="Q2288" s="1" cm="1">
        <f t="array" ref="Q2288">SUMPRODUCT(([1]OUT_FinalEnergyCons!$B$4:$B$10000="var_ncap")*1,  (ISNUMBER(SEARCH("ITOT-SWHPLT*BR",[1]OUT_FinalEnergyCons!$A$4:$A$10000)))*1,[1]OUT_FinalEnergyCons!O$4:O$10000)</f>
        <v>5.0810304300664202E-3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1.3586976481962901E-6</v>
      </c>
      <c r="H2289" s="1">
        <f t="shared" si="2300"/>
        <v>1.0347597241068799E-6</v>
      </c>
      <c r="I2289" s="1">
        <f t="shared" si="2300"/>
        <v>1.7276960122891501E-6</v>
      </c>
      <c r="J2289" s="1">
        <f t="shared" si="2300"/>
        <v>0.102334630257638</v>
      </c>
      <c r="K2289" s="1">
        <f t="shared" si="2300"/>
        <v>0.100343864541922</v>
      </c>
      <c r="L2289" s="1">
        <f t="shared" si="2300"/>
        <v>5.5546060682572004E-6</v>
      </c>
      <c r="M2289" s="1">
        <f t="shared" si="2300"/>
        <v>4.1547924877211198E-6</v>
      </c>
      <c r="N2289" s="1">
        <f t="shared" si="2300"/>
        <v>6.63392891740586E-6</v>
      </c>
      <c r="O2289" s="1">
        <f t="shared" si="2300"/>
        <v>8.6509793292819897E-6</v>
      </c>
      <c r="P2289" s="1">
        <f>P2290</f>
        <v>2.2803276350798502E-6</v>
      </c>
      <c r="Q2289" s="1">
        <f>Q2290</f>
        <v>1.8370855927559699E-6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1.3586976481962901E-6</v>
      </c>
      <c r="H2290" s="1" cm="1">
        <f t="array" ref="H2290">SUMPRODUCT(([1]OUT_FinalEnergyCons!$B$4:$B$10000="var_ncap")*1,  (ISNUMBER(SEARCH("ITOT-SWHWST*BR",[1]OUT_FinalEnergyCons!$A$4:$A$10000)))*1,[1]OUT_FinalEnergyCons!F$4:F$10000)</f>
        <v>1.0347597241068799E-6</v>
      </c>
      <c r="I2290" s="1" cm="1">
        <f t="array" ref="I2290">SUMPRODUCT(([1]OUT_FinalEnergyCons!$B$4:$B$10000="var_ncap")*1,  (ISNUMBER(SEARCH("ITOT-SWHWST*BR",[1]OUT_FinalEnergyCons!$A$4:$A$10000)))*1,[1]OUT_FinalEnergyCons!G$4:G$10000)</f>
        <v>1.7276960122891501E-6</v>
      </c>
      <c r="J2290" s="1" cm="1">
        <f t="array" ref="J2290">SUMPRODUCT(([1]OUT_FinalEnergyCons!$B$4:$B$10000="var_ncap")*1,  (ISNUMBER(SEARCH("ITOT-SWHWST*BR",[1]OUT_FinalEnergyCons!$A$4:$A$10000)))*1,[1]OUT_FinalEnergyCons!H$4:H$10000)</f>
        <v>0.102334630257638</v>
      </c>
      <c r="K2290" s="1" cm="1">
        <f t="array" ref="K2290">SUMPRODUCT(([1]OUT_FinalEnergyCons!$B$4:$B$10000="var_ncap")*1,  (ISNUMBER(SEARCH("ITOT-SWHWST*BR",[1]OUT_FinalEnergyCons!$A$4:$A$10000)))*1,[1]OUT_FinalEnergyCons!I$4:I$10000)</f>
        <v>0.100343864541922</v>
      </c>
      <c r="L2290" s="1" cm="1">
        <f t="array" ref="L2290">SUMPRODUCT(([1]OUT_FinalEnergyCons!$B$4:$B$10000="var_ncap")*1,  (ISNUMBER(SEARCH("ITOT-SWHWST*BR",[1]OUT_FinalEnergyCons!$A$4:$A$10000)))*1,[1]OUT_FinalEnergyCons!J$4:J$10000)</f>
        <v>5.5546060682572004E-6</v>
      </c>
      <c r="M2290" s="1" cm="1">
        <f t="array" ref="M2290">SUMPRODUCT(([1]OUT_FinalEnergyCons!$B$4:$B$10000="var_ncap")*1,  (ISNUMBER(SEARCH("ITOT-SWHWST*BR",[1]OUT_FinalEnergyCons!$A$4:$A$10000)))*1,[1]OUT_FinalEnergyCons!K$4:K$10000)</f>
        <v>4.1547924877211198E-6</v>
      </c>
      <c r="N2290" s="1" cm="1">
        <f t="array" ref="N2290">SUMPRODUCT(([1]OUT_FinalEnergyCons!$B$4:$B$10000="var_ncap")*1,  (ISNUMBER(SEARCH("ITOT-SWHWST*BR",[1]OUT_FinalEnergyCons!$A$4:$A$10000)))*1,[1]OUT_FinalEnergyCons!L$4:L$10000)</f>
        <v>6.63392891740586E-6</v>
      </c>
      <c r="O2290" s="1" cm="1">
        <f t="array" ref="O2290">SUMPRODUCT(([1]OUT_FinalEnergyCons!$B$4:$B$10000="var_ncap")*1,  (ISNUMBER(SEARCH("ITOT-SWHWST*BR",[1]OUT_FinalEnergyCons!$A$4:$A$10000)))*1,[1]OUT_FinalEnergyCons!M$4:M$10000)</f>
        <v>8.6509793292819897E-6</v>
      </c>
      <c r="P2290" s="1" cm="1">
        <f t="array" ref="P2290">SUMPRODUCT(([1]OUT_FinalEnergyCons!$B$4:$B$10000="var_ncap")*1,  (ISNUMBER(SEARCH("ITOT-SWHWST*BR",[1]OUT_FinalEnergyCons!$A$4:$A$10000)))*1,[1]OUT_FinalEnergyCons!N$4:N$10000)</f>
        <v>2.2803276350798502E-6</v>
      </c>
      <c r="Q2290" s="1" cm="1">
        <f t="array" ref="Q2290">SUMPRODUCT(([1]OUT_FinalEnergyCons!$B$4:$B$10000="var_ncap")*1,  (ISNUMBER(SEARCH("ITOT-SWHWST*BR",[1]OUT_FinalEnergyCons!$A$4:$A$10000)))*1,[1]OUT_FinalEnergyCons!O$4:O$10000)</f>
        <v>1.8370855927559699E-6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2.6013599564795398E-3</v>
      </c>
      <c r="H2291" s="1">
        <f t="shared" si="2301"/>
        <v>1.46157313416001E-8</v>
      </c>
      <c r="I2291" s="1">
        <f t="shared" si="2301"/>
        <v>2.10172626490361E-8</v>
      </c>
      <c r="J2291" s="1">
        <f t="shared" si="2301"/>
        <v>8.5428016494558806E-3</v>
      </c>
      <c r="K2291" s="1">
        <f t="shared" si="2301"/>
        <v>3.8803289725017798E-3</v>
      </c>
      <c r="L2291" s="1">
        <f t="shared" si="2301"/>
        <v>6.3413686842846802E-7</v>
      </c>
      <c r="M2291" s="1">
        <f t="shared" si="2301"/>
        <v>8.5427254752096504E-3</v>
      </c>
      <c r="N2291" s="1">
        <f t="shared" si="2301"/>
        <v>3.2840929370480799E-3</v>
      </c>
      <c r="O2291" s="1">
        <f t="shared" si="2301"/>
        <v>5.9670387374101896E-4</v>
      </c>
      <c r="P2291" s="1">
        <f>P2292</f>
        <v>8.0704889140738104E-3</v>
      </c>
      <c r="Q2291" s="1">
        <f>Q2292</f>
        <v>3.7566445204449102E-3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2.6013599564795398E-3</v>
      </c>
      <c r="H2292" s="1" cm="1">
        <f t="array" ref="H2292">SUMPRODUCT(([1]OUT_FinalEnergyCons!$B$4:$B$10000="var_ncap")*1, (ISNUMBER(SEARCH("ITOT-SWHSOLBR",[1]OUT_FinalEnergyCons!$A$4:$A$10000)))*1,[1]OUT_FinalEnergyCons!F$4:F$10000)</f>
        <v>1.46157313416001E-8</v>
      </c>
      <c r="I2292" s="1" cm="1">
        <f t="array" ref="I2292">SUMPRODUCT(([1]OUT_FinalEnergyCons!$B$4:$B$10000="var_ncap")*1, (ISNUMBER(SEARCH("ITOT-SWHSOLBR",[1]OUT_FinalEnergyCons!$A$4:$A$10000)))*1,[1]OUT_FinalEnergyCons!G$4:G$10000)</f>
        <v>2.10172626490361E-8</v>
      </c>
      <c r="J2292" s="1" cm="1">
        <f t="array" ref="J2292">SUMPRODUCT(([1]OUT_FinalEnergyCons!$B$4:$B$10000="var_ncap")*1, (ISNUMBER(SEARCH("ITOT-SWHSOLBR",[1]OUT_FinalEnergyCons!$A$4:$A$10000)))*1,[1]OUT_FinalEnergyCons!H$4:H$10000)</f>
        <v>8.5428016494558806E-3</v>
      </c>
      <c r="K2292" s="1" cm="1">
        <f t="array" ref="K2292">SUMPRODUCT(([1]OUT_FinalEnergyCons!$B$4:$B$10000="var_ncap")*1, (ISNUMBER(SEARCH("ITOT-SWHSOLBR",[1]OUT_FinalEnergyCons!$A$4:$A$10000)))*1,[1]OUT_FinalEnergyCons!I$4:I$10000)</f>
        <v>3.8803289725017798E-3</v>
      </c>
      <c r="L2292" s="1" cm="1">
        <f t="array" ref="L2292">SUMPRODUCT(([1]OUT_FinalEnergyCons!$B$4:$B$10000="var_ncap")*1, (ISNUMBER(SEARCH("ITOT-SWHSOLBR",[1]OUT_FinalEnergyCons!$A$4:$A$10000)))*1,[1]OUT_FinalEnergyCons!J$4:J$10000)</f>
        <v>6.3413686842846802E-7</v>
      </c>
      <c r="M2292" s="1" cm="1">
        <f t="array" ref="M2292">SUMPRODUCT(([1]OUT_FinalEnergyCons!$B$4:$B$10000="var_ncap")*1, (ISNUMBER(SEARCH("ITOT-SWHSOLBR",[1]OUT_FinalEnergyCons!$A$4:$A$10000)))*1,[1]OUT_FinalEnergyCons!K$4:K$10000)</f>
        <v>8.5427254752096504E-3</v>
      </c>
      <c r="N2292" s="1" cm="1">
        <f t="array" ref="N2292">SUMPRODUCT(([1]OUT_FinalEnergyCons!$B$4:$B$10000="var_ncap")*1, (ISNUMBER(SEARCH("ITOT-SWHSOLBR",[1]OUT_FinalEnergyCons!$A$4:$A$10000)))*1,[1]OUT_FinalEnergyCons!L$4:L$10000)</f>
        <v>3.2840929370480799E-3</v>
      </c>
      <c r="O2292" s="1" cm="1">
        <f t="array" ref="O2292">SUMPRODUCT(([1]OUT_FinalEnergyCons!$B$4:$B$10000="var_ncap")*1, (ISNUMBER(SEARCH("ITOT-SWHSOLBR",[1]OUT_FinalEnergyCons!$A$4:$A$10000)))*1,[1]OUT_FinalEnergyCons!M$4:M$10000)</f>
        <v>5.9670387374101896E-4</v>
      </c>
      <c r="P2292" s="1" cm="1">
        <f t="array" ref="P2292">SUMPRODUCT(([1]OUT_FinalEnergyCons!$B$4:$B$10000="var_ncap")*1, (ISNUMBER(SEARCH("ITOT-SWHSOLBR",[1]OUT_FinalEnergyCons!$A$4:$A$10000)))*1,[1]OUT_FinalEnergyCons!N$4:N$10000)</f>
        <v>8.0704889140738104E-3</v>
      </c>
      <c r="Q2292" s="1" cm="1">
        <f t="array" ref="Q2292">SUMPRODUCT(([1]OUT_FinalEnergyCons!$B$4:$B$10000="var_ncap")*1, (ISNUMBER(SEARCH("ITOT-SWHSOLBR",[1]OUT_FinalEnergyCons!$A$4:$A$10000)))*1,[1]OUT_FinalEnergyCons!O$4:O$10000)</f>
        <v>3.7566445204449102E-3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0</v>
      </c>
      <c r="J2293" s="1">
        <f t="shared" si="2302"/>
        <v>0.89204908733684196</v>
      </c>
      <c r="K2293" s="1">
        <f t="shared" si="2302"/>
        <v>4.8341933678864102E-6</v>
      </c>
      <c r="L2293" s="1">
        <f t="shared" si="2302"/>
        <v>6.7679689898612397E-6</v>
      </c>
      <c r="M2293" s="1">
        <f t="shared" si="2302"/>
        <v>0.77706124080642602</v>
      </c>
      <c r="N2293" s="1">
        <f t="shared" si="2302"/>
        <v>0.22415470342132901</v>
      </c>
      <c r="O2293" s="1">
        <f t="shared" si="2302"/>
        <v>7.0362477283487407E-2</v>
      </c>
      <c r="P2293" s="1">
        <f>P2294</f>
        <v>0.71846594069186798</v>
      </c>
      <c r="Q2293" s="1">
        <f>Q2294</f>
        <v>0.27411373984598703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0.89204908733684196</v>
      </c>
      <c r="K2294" s="1" cm="1">
        <f t="array" ref="K2294">SUMPRODUCT(([1]OUT_FinalEnergyCons!$B$4:$B$10000="var_ncap")*1, (ISNUMBER(SEARCH("ITOT-SWHH2BR",[1]OUT_FinalEnergyCons!$A$4:$A$10000)))*1,[1]OUT_FinalEnergyCons!I$4:I$10000)</f>
        <v>4.8341933678864102E-6</v>
      </c>
      <c r="L2294" s="1" cm="1">
        <f t="array" ref="L2294">SUMPRODUCT(([1]OUT_FinalEnergyCons!$B$4:$B$10000="var_ncap")*1, (ISNUMBER(SEARCH("ITOT-SWHH2BR",[1]OUT_FinalEnergyCons!$A$4:$A$10000)))*1,[1]OUT_FinalEnergyCons!J$4:J$10000)</f>
        <v>6.7679689898612397E-6</v>
      </c>
      <c r="M2294" s="1" cm="1">
        <f t="array" ref="M2294">SUMPRODUCT(([1]OUT_FinalEnergyCons!$B$4:$B$10000="var_ncap")*1, (ISNUMBER(SEARCH("ITOT-SWHH2BR",[1]OUT_FinalEnergyCons!$A$4:$A$10000)))*1,[1]OUT_FinalEnergyCons!K$4:K$10000)</f>
        <v>0.77706124080642602</v>
      </c>
      <c r="N2294" s="1" cm="1">
        <f t="array" ref="N2294">SUMPRODUCT(([1]OUT_FinalEnergyCons!$B$4:$B$10000="var_ncap")*1, (ISNUMBER(SEARCH("ITOT-SWHH2BR",[1]OUT_FinalEnergyCons!$A$4:$A$10000)))*1,[1]OUT_FinalEnergyCons!L$4:L$10000)</f>
        <v>0.22415470342132901</v>
      </c>
      <c r="O2294" s="1" cm="1">
        <f t="array" ref="O2294">SUMPRODUCT(([1]OUT_FinalEnergyCons!$B$4:$B$10000="var_ncap")*1, (ISNUMBER(SEARCH("ITOT-SWHH2BR",[1]OUT_FinalEnergyCons!$A$4:$A$10000)))*1,[1]OUT_FinalEnergyCons!M$4:M$10000)</f>
        <v>7.0362477283487407E-2</v>
      </c>
      <c r="P2294" s="1" cm="1">
        <f t="array" ref="P2294">SUMPRODUCT(([1]OUT_FinalEnergyCons!$B$4:$B$10000="var_ncap")*1, (ISNUMBER(SEARCH("ITOT-SWHH2BR",[1]OUT_FinalEnergyCons!$A$4:$A$10000)))*1,[1]OUT_FinalEnergyCons!N$4:N$10000)</f>
        <v>0.71846594069186798</v>
      </c>
      <c r="Q2294" s="1" cm="1">
        <f t="array" ref="Q2294">SUMPRODUCT(([1]OUT_FinalEnergyCons!$B$4:$B$10000="var_ncap")*1, (ISNUMBER(SEARCH("ITOT-SWHH2BR",[1]OUT_FinalEnergyCons!$A$4:$A$10000)))*1,[1]OUT_FinalEnergyCons!O$4:O$10000)</f>
        <v>0.27411373984598703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7.0379239323526308E-6</v>
      </c>
      <c r="G2295" s="17">
        <f t="shared" si="2303"/>
        <v>3.2357555905619367E-2</v>
      </c>
      <c r="H2295" s="17">
        <f t="shared" si="2303"/>
        <v>0.15138267187157242</v>
      </c>
      <c r="I2295" s="17">
        <f t="shared" si="2303"/>
        <v>3.8547969618747499E-2</v>
      </c>
      <c r="J2295" s="17">
        <f t="shared" si="2303"/>
        <v>2.6147345539544875</v>
      </c>
      <c r="K2295" s="17">
        <f t="shared" si="2303"/>
        <v>2.0204452496076257</v>
      </c>
      <c r="L2295" s="17">
        <f t="shared" ref="L2295:O2295" si="2304">SUM(L2296,L2299,L2301,L2305,L2307,L2309,L2311)</f>
        <v>1.3330796369864293</v>
      </c>
      <c r="M2295" s="17">
        <f t="shared" si="2304"/>
        <v>2.8823817196164407</v>
      </c>
      <c r="N2295" s="17">
        <f t="shared" si="2304"/>
        <v>1.9547663949707907</v>
      </c>
      <c r="O2295" s="17">
        <f t="shared" si="2304"/>
        <v>1.5517477958165791</v>
      </c>
      <c r="P2295" s="17">
        <f>SUM(P2296,P2299,P2301,P2305,P2307,P2309,P2311)</f>
        <v>3.0098286009565842</v>
      </c>
      <c r="Q2295" s="17">
        <f>SUM(Q2296,Q2299,Q2301,Q2305,Q2307,Q2309,Q2311)</f>
        <v>1.7373682986818422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2.3381531445935971E-7</v>
      </c>
      <c r="G2296" s="1">
        <f t="shared" si="2307"/>
        <v>3.0475695816699812E-7</v>
      </c>
      <c r="H2296" s="1">
        <f t="shared" si="2307"/>
        <v>0.15134369820555083</v>
      </c>
      <c r="I2296" s="1">
        <f t="shared" si="2307"/>
        <v>1.8090359344950888E-2</v>
      </c>
      <c r="J2296" s="1">
        <f t="shared" si="2307"/>
        <v>0.32095611783669709</v>
      </c>
      <c r="K2296" s="1">
        <f t="shared" si="2307"/>
        <v>0.245407999616644</v>
      </c>
      <c r="L2296" s="1">
        <f t="shared" ref="L2296:O2296" si="2308">SUM(L2297:L2298)</f>
        <v>5.7119742446325082E-2</v>
      </c>
      <c r="M2296" s="1">
        <f t="shared" si="2308"/>
        <v>1.0167817883523014</v>
      </c>
      <c r="N2296" s="1">
        <f t="shared" si="2308"/>
        <v>0.32293721997810859</v>
      </c>
      <c r="O2296" s="1">
        <f t="shared" si="2308"/>
        <v>0.17601476175491182</v>
      </c>
      <c r="P2296" s="1">
        <f>SUM(P2297:P2298)</f>
        <v>1.0508040283064382</v>
      </c>
      <c r="Q2296" s="1">
        <f>SUM(Q2297:Q2298)</f>
        <v>0.47846811673314293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2.21054530847743E-7</v>
      </c>
      <c r="G2297" s="1" cm="1">
        <f t="array" ref="G2297">SUMPRODUCT(([1]OUT_FinalEnergyCons!$B$4:$B$10000="var_ncap")*1, (ISNUMBER(SEARCH("SCOM-SHELCBR",[1]OUT_FinalEnergyCons!$A$4:$A$10000)))*1,[1]OUT_FinalEnergyCons!E$4:E$10000)</f>
        <v>2.8149054144636902E-7</v>
      </c>
      <c r="H2297" s="1" cm="1">
        <f t="array" ref="H2297">SUMPRODUCT(([1]OUT_FinalEnergyCons!$B$4:$B$10000="var_ncap")*1, (ISNUMBER(SEARCH("SCOM-SHELCBR",[1]OUT_FinalEnergyCons!$A$4:$A$10000)))*1,[1]OUT_FinalEnergyCons!F$4:F$10000)</f>
        <v>0.15134365915270401</v>
      </c>
      <c r="I2297" s="1" cm="1">
        <f t="array" ref="I2297">SUMPRODUCT(([1]OUT_FinalEnergyCons!$B$4:$B$10000="var_ncap")*1, (ISNUMBER(SEARCH("SCOM-SHELCBR",[1]OUT_FinalEnergyCons!$A$4:$A$10000)))*1,[1]OUT_FinalEnergyCons!G$4:G$10000)</f>
        <v>1.8090247302353299E-2</v>
      </c>
      <c r="J2297" s="1" cm="1">
        <f t="array" ref="J2297">SUMPRODUCT(([1]OUT_FinalEnergyCons!$B$4:$B$10000="var_ncap")*1, (ISNUMBER(SEARCH("SCOM-SHELCBR",[1]OUT_FinalEnergyCons!$A$4:$A$10000)))*1,[1]OUT_FinalEnergyCons!H$4:H$10000)</f>
        <v>2.9047209631001898E-6</v>
      </c>
      <c r="K2297" s="1" cm="1">
        <f t="array" ref="K2297">SUMPRODUCT(([1]OUT_FinalEnergyCons!$B$4:$B$10000="var_ncap")*1, (ISNUMBER(SEARCH("SCOM-SHELCBR",[1]OUT_FinalEnergyCons!$A$4:$A$10000)))*1,[1]OUT_FinalEnergyCons!I$4:I$10000)</f>
        <v>0.10142226186009699</v>
      </c>
      <c r="L2297" s="1" cm="1">
        <f t="array" ref="L2297">SUMPRODUCT(([1]OUT_FinalEnergyCons!$B$4:$B$10000="var_ncap")*1, (ISNUMBER(SEARCH("SCOM-SHELCBR",[1]OUT_FinalEnergyCons!$A$4:$A$10000)))*1,[1]OUT_FinalEnergyCons!J$4:J$10000)</f>
        <v>3.2574977742283699E-5</v>
      </c>
      <c r="M2297" s="1" cm="1">
        <f t="array" ref="M2297">SUMPRODUCT(([1]OUT_FinalEnergyCons!$B$4:$B$10000="var_ncap")*1, (ISNUMBER(SEARCH("SCOM-SHELCBR",[1]OUT_FinalEnergyCons!$A$4:$A$10000)))*1,[1]OUT_FinalEnergyCons!K$4:K$10000)</f>
        <v>7.4532044096376301E-2</v>
      </c>
      <c r="N2297" s="1" cm="1">
        <f t="array" ref="N2297">SUMPRODUCT(([1]OUT_FinalEnergyCons!$B$4:$B$10000="var_ncap")*1, (ISNUMBER(SEARCH("SCOM-SHELCBR",[1]OUT_FinalEnergyCons!$A$4:$A$10000)))*1,[1]OUT_FinalEnergyCons!L$4:L$10000)</f>
        <v>9.5550609424334604E-2</v>
      </c>
      <c r="O2297" s="1" cm="1">
        <f t="array" ref="O2297">SUMPRODUCT(([1]OUT_FinalEnergyCons!$B$4:$B$10000="var_ncap")*1, (ISNUMBER(SEARCH("SCOM-SHELCBR",[1]OUT_FinalEnergyCons!$A$4:$A$10000)))*1,[1]OUT_FinalEnergyCons!M$4:M$10000)</f>
        <v>2.40049377214318E-2</v>
      </c>
      <c r="P2297" s="1" cm="1">
        <f t="array" ref="P2297">SUMPRODUCT(([1]OUT_FinalEnergyCons!$B$4:$B$10000="var_ncap")*1, (ISNUMBER(SEARCH("SCOM-SHELCBR",[1]OUT_FinalEnergyCons!$A$4:$A$10000)))*1,[1]OUT_FinalEnergyCons!N$4:N$10000)</f>
        <v>8.4491468344071202E-2</v>
      </c>
      <c r="Q2297" s="1" cm="1">
        <f t="array" ref="Q2297">SUMPRODUCT(([1]OUT_FinalEnergyCons!$B$4:$B$10000="var_ncap")*1, (ISNUMBER(SEARCH("SCOM-SHELCBR",[1]OUT_FinalEnergyCons!$A$4:$A$10000)))*1,[1]OUT_FinalEnergyCons!O$4:O$10000)</f>
        <v>7.1558857429844697E-6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1.2760783611616699E-8</v>
      </c>
      <c r="G2298" s="1" cm="1">
        <f t="array" ref="G2298">SUMPRODUCT(([1]OUT_FinalEnergyCons!$B$4:$B$10000="var_ncap")*1, (ISNUMBER(SEARCH("SCOM-SHELCHP",[1]OUT_FinalEnergyCons!$A$4:$A$10000)))*1,[1]OUT_FinalEnergyCons!E$4:E$10000)</f>
        <v>2.32664167206291E-8</v>
      </c>
      <c r="H2298" s="1" cm="1">
        <f t="array" ref="H2298">SUMPRODUCT(([1]OUT_FinalEnergyCons!$B$4:$B$10000="var_ncap")*1, (ISNUMBER(SEARCH("SCOM-SHELCHP",[1]OUT_FinalEnergyCons!$A$4:$A$10000)))*1,[1]OUT_FinalEnergyCons!F$4:F$10000)</f>
        <v>3.9052846808621098E-8</v>
      </c>
      <c r="I2298" s="1" cm="1">
        <f t="array" ref="I2298">SUMPRODUCT(([1]OUT_FinalEnergyCons!$B$4:$B$10000="var_ncap")*1, (ISNUMBER(SEARCH("SCOM-SHELCHP",[1]OUT_FinalEnergyCons!$A$4:$A$10000)))*1,[1]OUT_FinalEnergyCons!G$4:G$10000)</f>
        <v>1.12042597587104E-7</v>
      </c>
      <c r="J2298" s="1" cm="1">
        <f t="array" ref="J2298">SUMPRODUCT(([1]OUT_FinalEnergyCons!$B$4:$B$10000="var_ncap")*1, (ISNUMBER(SEARCH("SCOM-SHELCHP",[1]OUT_FinalEnergyCons!$A$4:$A$10000)))*1,[1]OUT_FinalEnergyCons!H$4:H$10000)</f>
        <v>0.32095321311573399</v>
      </c>
      <c r="K2298" s="1" cm="1">
        <f t="array" ref="K2298">SUMPRODUCT(([1]OUT_FinalEnergyCons!$B$4:$B$10000="var_ncap")*1, (ISNUMBER(SEARCH("SCOM-SHELCHP",[1]OUT_FinalEnergyCons!$A$4:$A$10000)))*1,[1]OUT_FinalEnergyCons!I$4:I$10000)</f>
        <v>0.14398573775654699</v>
      </c>
      <c r="L2298" s="1" cm="1">
        <f t="array" ref="L2298">SUMPRODUCT(([1]OUT_FinalEnergyCons!$B$4:$B$10000="var_ncap")*1, (ISNUMBER(SEARCH("SCOM-SHELCHP",[1]OUT_FinalEnergyCons!$A$4:$A$10000)))*1,[1]OUT_FinalEnergyCons!J$4:J$10000)</f>
        <v>5.7087167468582799E-2</v>
      </c>
      <c r="M2298" s="1" cm="1">
        <f t="array" ref="M2298">SUMPRODUCT(([1]OUT_FinalEnergyCons!$B$4:$B$10000="var_ncap")*1, (ISNUMBER(SEARCH("SCOM-SHELCHP",[1]OUT_FinalEnergyCons!$A$4:$A$10000)))*1,[1]OUT_FinalEnergyCons!K$4:K$10000)</f>
        <v>0.942249744255925</v>
      </c>
      <c r="N2298" s="1" cm="1">
        <f t="array" ref="N2298">SUMPRODUCT(([1]OUT_FinalEnergyCons!$B$4:$B$10000="var_ncap")*1, (ISNUMBER(SEARCH("SCOM-SHELCHP",[1]OUT_FinalEnergyCons!$A$4:$A$10000)))*1,[1]OUT_FinalEnergyCons!L$4:L$10000)</f>
        <v>0.22738661055377399</v>
      </c>
      <c r="O2298" s="1" cm="1">
        <f t="array" ref="O2298">SUMPRODUCT(([1]OUT_FinalEnergyCons!$B$4:$B$10000="var_ncap")*1, (ISNUMBER(SEARCH("SCOM-SHELCHP",[1]OUT_FinalEnergyCons!$A$4:$A$10000)))*1,[1]OUT_FinalEnergyCons!M$4:M$10000)</f>
        <v>0.15200982403348001</v>
      </c>
      <c r="P2298" s="1" cm="1">
        <f t="array" ref="P2298">SUMPRODUCT(([1]OUT_FinalEnergyCons!$B$4:$B$10000="var_ncap")*1, (ISNUMBER(SEARCH("SCOM-SHELCHP",[1]OUT_FinalEnergyCons!$A$4:$A$10000)))*1,[1]OUT_FinalEnergyCons!N$4:N$10000)</f>
        <v>0.96631255996236698</v>
      </c>
      <c r="Q2298" s="1" cm="1">
        <f t="array" ref="Q2298">SUMPRODUCT(([1]OUT_FinalEnergyCons!$B$4:$B$10000="var_ncap")*1, (ISNUMBER(SEARCH("SCOM-SHELCHP",[1]OUT_FinalEnergyCons!$A$4:$A$10000)))*1,[1]OUT_FinalEnergyCons!O$4:O$10000)</f>
        <v>0.47846096084739997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8.7839187129515004E-8</v>
      </c>
      <c r="G2299" s="1">
        <f t="shared" si="2309"/>
        <v>1.2602541131230999E-7</v>
      </c>
      <c r="H2299" s="1">
        <f t="shared" si="2309"/>
        <v>5.9023132465476899E-8</v>
      </c>
      <c r="I2299" s="1">
        <f t="shared" si="2309"/>
        <v>2.0715023234623199E-7</v>
      </c>
      <c r="J2299" s="1">
        <f t="shared" si="2309"/>
        <v>7.87188366192937E-2</v>
      </c>
      <c r="K2299" s="1">
        <f t="shared" si="2309"/>
        <v>0.310622092796837</v>
      </c>
      <c r="L2299" s="1">
        <f t="shared" si="2309"/>
        <v>8.0446961646674002E-7</v>
      </c>
      <c r="M2299" s="1">
        <f t="shared" si="2309"/>
        <v>6.3220962267843301E-6</v>
      </c>
      <c r="N2299" s="1">
        <f t="shared" si="2309"/>
        <v>0.11743015814167899</v>
      </c>
      <c r="O2299" s="1">
        <f t="shared" si="2309"/>
        <v>7.48647625958229E-6</v>
      </c>
      <c r="P2299" s="1">
        <f>P2300</f>
        <v>5.8263907307522698E-2</v>
      </c>
      <c r="Q2299" s="1">
        <f>Q2300</f>
        <v>5.9175068129471903E-2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8.7839187129515004E-8</v>
      </c>
      <c r="G2300" s="1" cm="1">
        <f t="array" ref="G2300">SUMPRODUCT(([1]OUT_FinalEnergyCons!$B$4:$B$10000="var_ncap")*1,(ISNUMBER(SEARCH("SCOM-SHLFOBR",[1]OUT_FinalEnergyCons!$A$4:$A$10000)))*1,[1]OUT_FinalEnergyCons!E$4:E$10000)</f>
        <v>1.2602541131230999E-7</v>
      </c>
      <c r="H2300" s="1" cm="1">
        <f t="array" ref="H2300">SUMPRODUCT(([1]OUT_FinalEnergyCons!$B$4:$B$10000="var_ncap")*1,(ISNUMBER(SEARCH("SCOM-SHLFOBR",[1]OUT_FinalEnergyCons!$A$4:$A$10000)))*1,[1]OUT_FinalEnergyCons!F$4:F$10000)</f>
        <v>5.9023132465476899E-8</v>
      </c>
      <c r="I2300" s="1" cm="1">
        <f t="array" ref="I2300">SUMPRODUCT(([1]OUT_FinalEnergyCons!$B$4:$B$10000="var_ncap")*1,(ISNUMBER(SEARCH("SCOM-SHLFOBR",[1]OUT_FinalEnergyCons!$A$4:$A$10000)))*1,[1]OUT_FinalEnergyCons!G$4:G$10000)</f>
        <v>2.0715023234623199E-7</v>
      </c>
      <c r="J2300" s="1" cm="1">
        <f t="array" ref="J2300">SUMPRODUCT(([1]OUT_FinalEnergyCons!$B$4:$B$10000="var_ncap")*1,(ISNUMBER(SEARCH("SCOM-SHLFOBR",[1]OUT_FinalEnergyCons!$A$4:$A$10000)))*1,[1]OUT_FinalEnergyCons!H$4:H$10000)</f>
        <v>7.87188366192937E-2</v>
      </c>
      <c r="K2300" s="1" cm="1">
        <f t="array" ref="K2300">SUMPRODUCT(([1]OUT_FinalEnergyCons!$B$4:$B$10000="var_ncap")*1,(ISNUMBER(SEARCH("SCOM-SHLFOBR",[1]OUT_FinalEnergyCons!$A$4:$A$10000)))*1,[1]OUT_FinalEnergyCons!I$4:I$10000)</f>
        <v>0.310622092796837</v>
      </c>
      <c r="L2300" s="1" cm="1">
        <f t="array" ref="L2300">SUMPRODUCT(([1]OUT_FinalEnergyCons!$B$4:$B$10000="var_ncap")*1,(ISNUMBER(SEARCH("SCOM-SHLFOBR",[1]OUT_FinalEnergyCons!$A$4:$A$10000)))*1,[1]OUT_FinalEnergyCons!J$4:J$10000)</f>
        <v>8.0446961646674002E-7</v>
      </c>
      <c r="M2300" s="1" cm="1">
        <f t="array" ref="M2300">SUMPRODUCT(([1]OUT_FinalEnergyCons!$B$4:$B$10000="var_ncap")*1,(ISNUMBER(SEARCH("SCOM-SHLFOBR",[1]OUT_FinalEnergyCons!$A$4:$A$10000)))*1,[1]OUT_FinalEnergyCons!K$4:K$10000)</f>
        <v>6.3220962267843301E-6</v>
      </c>
      <c r="N2300" s="1" cm="1">
        <f t="array" ref="N2300">SUMPRODUCT(([1]OUT_FinalEnergyCons!$B$4:$B$10000="var_ncap")*1,(ISNUMBER(SEARCH("SCOM-SHLFOBR",[1]OUT_FinalEnergyCons!$A$4:$A$10000)))*1,[1]OUT_FinalEnergyCons!L$4:L$10000)</f>
        <v>0.11743015814167899</v>
      </c>
      <c r="O2300" s="1" cm="1">
        <f t="array" ref="O2300">SUMPRODUCT(([1]OUT_FinalEnergyCons!$B$4:$B$10000="var_ncap")*1,(ISNUMBER(SEARCH("SCOM-SHLFOBR",[1]OUT_FinalEnergyCons!$A$4:$A$10000)))*1,[1]OUT_FinalEnergyCons!M$4:M$10000)</f>
        <v>7.48647625958229E-6</v>
      </c>
      <c r="P2300" s="1" cm="1">
        <f t="array" ref="P2300">SUMPRODUCT(([1]OUT_FinalEnergyCons!$B$4:$B$10000="var_ncap")*1,(ISNUMBER(SEARCH("SCOM-SHLFOBR",[1]OUT_FinalEnergyCons!$A$4:$A$10000)))*1,[1]OUT_FinalEnergyCons!N$4:N$10000)</f>
        <v>5.8263907307522698E-2</v>
      </c>
      <c r="Q2300" s="1" cm="1">
        <f t="array" ref="Q2300">SUMPRODUCT(([1]OUT_FinalEnergyCons!$B$4:$B$10000="var_ncap")*1,(ISNUMBER(SEARCH("SCOM-SHLFOBR",[1]OUT_FinalEnergyCons!$A$4:$A$10000)))*1,[1]OUT_FinalEnergyCons!O$4:O$10000)</f>
        <v>5.9175068129471903E-2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3.862415793266949E-7</v>
      </c>
      <c r="G2301" s="1">
        <f t="shared" si="2311"/>
        <v>1.0538937696943564E-5</v>
      </c>
      <c r="H2301" s="1">
        <f t="shared" si="2311"/>
        <v>3.8277071584248159E-5</v>
      </c>
      <c r="I2301" s="1">
        <f t="shared" si="2311"/>
        <v>1.2727907332227992E-6</v>
      </c>
      <c r="J2301" s="1">
        <f t="shared" si="2311"/>
        <v>1.347351799466558</v>
      </c>
      <c r="K2301" s="1">
        <f t="shared" si="2311"/>
        <v>0.34795399301429225</v>
      </c>
      <c r="L2301" s="1">
        <f t="shared" ref="L2301:O2301" si="2312">SUM(L2302:L2304)</f>
        <v>0.77256375087097107</v>
      </c>
      <c r="M2301" s="1">
        <f t="shared" si="2312"/>
        <v>1.1855876306868547</v>
      </c>
      <c r="N2301" s="1">
        <f t="shared" si="2312"/>
        <v>0.899693403449497</v>
      </c>
      <c r="O2301" s="1">
        <f t="shared" si="2312"/>
        <v>0.95323463826371124</v>
      </c>
      <c r="P2301" s="1">
        <f>SUM(P2302:P2304)</f>
        <v>1.1609781185278094</v>
      </c>
      <c r="Q2301" s="1">
        <f>SUM(Q2302:Q2304)</f>
        <v>0.66715049076065946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4.3781558528160902E-8</v>
      </c>
      <c r="G2302" s="1" cm="1">
        <f t="array" ref="G2302">SUMPRODUCT(([1]OUT_FinalEnergyCons!$B$4:$B$10000="var_ncap")*1, (ISNUMBER(SEARCH("SCOM-SHNGABR",[1]OUT_FinalEnergyCons!$A$4:$A$10000)))*1,[1]OUT_FinalEnergyCons!E$4:E$10000)</f>
        <v>1.7229363380501499E-7</v>
      </c>
      <c r="H2302" s="1" cm="1">
        <f t="array" ref="H2302">SUMPRODUCT(([1]OUT_FinalEnergyCons!$B$4:$B$10000="var_ncap")*1, (ISNUMBER(SEARCH("SCOM-SHNGABR",[1]OUT_FinalEnergyCons!$A$4:$A$10000)))*1,[1]OUT_FinalEnergyCons!F$4:F$10000)</f>
        <v>1.95426483092009E-7</v>
      </c>
      <c r="I2302" s="1" cm="1">
        <f t="array" ref="I2302">SUMPRODUCT(([1]OUT_FinalEnergyCons!$B$4:$B$10000="var_ncap")*1, (ISNUMBER(SEARCH("SCOM-SHNGABR",[1]OUT_FinalEnergyCons!$A$4:$A$10000)))*1,[1]OUT_FinalEnergyCons!G$4:G$10000)</f>
        <v>6.0509080393725003E-7</v>
      </c>
      <c r="J2302" s="1" cm="1">
        <f t="array" ref="J2302">SUMPRODUCT(([1]OUT_FinalEnergyCons!$B$4:$B$10000="var_ncap")*1, (ISNUMBER(SEARCH("SCOM-SHNGABR",[1]OUT_FinalEnergyCons!$A$4:$A$10000)))*1,[1]OUT_FinalEnergyCons!H$4:H$10000)</f>
        <v>1.0127503711680901</v>
      </c>
      <c r="K2302" s="1" cm="1">
        <f t="array" ref="K2302">SUMPRODUCT(([1]OUT_FinalEnergyCons!$B$4:$B$10000="var_ncap")*1, (ISNUMBER(SEARCH("SCOM-SHNGABR",[1]OUT_FinalEnergyCons!$A$4:$A$10000)))*1,[1]OUT_FinalEnergyCons!I$4:I$10000)</f>
        <v>0.29336411047979999</v>
      </c>
      <c r="L2302" s="1" cm="1">
        <f t="array" ref="L2302">SUMPRODUCT(([1]OUT_FinalEnergyCons!$B$4:$B$10000="var_ncap")*1, (ISNUMBER(SEARCH("SCOM-SHNGABR",[1]OUT_FinalEnergyCons!$A$4:$A$10000)))*1,[1]OUT_FinalEnergyCons!J$4:J$10000)</f>
        <v>0.75423107215236895</v>
      </c>
      <c r="M2302" s="1" cm="1">
        <f t="array" ref="M2302">SUMPRODUCT(([1]OUT_FinalEnergyCons!$B$4:$B$10000="var_ncap")*1, (ISNUMBER(SEARCH("SCOM-SHNGABR",[1]OUT_FinalEnergyCons!$A$4:$A$10000)))*1,[1]OUT_FinalEnergyCons!K$4:K$10000)</f>
        <v>0.85745386646561095</v>
      </c>
      <c r="N2302" s="1" cm="1">
        <f t="array" ref="N2302">SUMPRODUCT(([1]OUT_FinalEnergyCons!$B$4:$B$10000="var_ncap")*1, (ISNUMBER(SEARCH("SCOM-SHNGABR",[1]OUT_FinalEnergyCons!$A$4:$A$10000)))*1,[1]OUT_FinalEnergyCons!L$4:L$10000)</f>
        <v>0.87848337664187703</v>
      </c>
      <c r="O2302" s="1" cm="1">
        <f t="array" ref="O2302">SUMPRODUCT(([1]OUT_FinalEnergyCons!$B$4:$B$10000="var_ncap")*1, (ISNUMBER(SEARCH("SCOM-SHNGABR",[1]OUT_FinalEnergyCons!$A$4:$A$10000)))*1,[1]OUT_FinalEnergyCons!M$4:M$10000)</f>
        <v>0.86341665409155199</v>
      </c>
      <c r="P2302" s="1" cm="1">
        <f t="array" ref="P2302">SUMPRODUCT(([1]OUT_FinalEnergyCons!$B$4:$B$10000="var_ncap")*1, (ISNUMBER(SEARCH("SCOM-SHNGABR",[1]OUT_FinalEnergyCons!$A$4:$A$10000)))*1,[1]OUT_FinalEnergyCons!N$4:N$10000)</f>
        <v>0.86207089616084298</v>
      </c>
      <c r="Q2302" s="1" cm="1">
        <f t="array" ref="Q2302">SUMPRODUCT(([1]OUT_FinalEnergyCons!$B$4:$B$10000="var_ncap")*1, (ISNUMBER(SEARCH("SCOM-SHNGABR",[1]OUT_FinalEnergyCons!$A$4:$A$10000)))*1,[1]OUT_FinalEnergyCons!O$4:O$10000)</f>
        <v>0.60895908960797496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1.17625582835975E-7</v>
      </c>
      <c r="G2303" s="1" cm="1">
        <f t="array" ref="G2303">SUMPRODUCT(([1]OUT_FinalEnergyCons!$B$4:$B$10000="var_ncap")*1, (ISNUMBER(SEARCH("SCOM-SHngahp",[1]OUT_FinalEnergyCons!$A$4:$A$10000)))*1,[1]OUT_FinalEnergyCons!E$4:E$10000)</f>
        <v>9.3500998639773495E-6</v>
      </c>
      <c r="H2303" s="1" cm="1">
        <f t="array" ref="H2303">SUMPRODUCT(([1]OUT_FinalEnergyCons!$B$4:$B$10000="var_ncap")*1, (ISNUMBER(SEARCH("SCOM-SHngahp",[1]OUT_FinalEnergyCons!$A$4:$A$10000)))*1,[1]OUT_FinalEnergyCons!F$4:F$10000)</f>
        <v>3.7873993141857003E-5</v>
      </c>
      <c r="I2303" s="1" cm="1">
        <f t="array" ref="I2303">SUMPRODUCT(([1]OUT_FinalEnergyCons!$B$4:$B$10000="var_ncap")*1, (ISNUMBER(SEARCH("SCOM-SHngahp",[1]OUT_FinalEnergyCons!$A$4:$A$10000)))*1,[1]OUT_FinalEnergyCons!G$4:G$10000)</f>
        <v>3.65373945676414E-7</v>
      </c>
      <c r="J2303" s="1" cm="1">
        <f t="array" ref="J2303">SUMPRODUCT(([1]OUT_FinalEnergyCons!$B$4:$B$10000="var_ncap")*1, (ISNUMBER(SEARCH("SCOM-SHngahp",[1]OUT_FinalEnergyCons!$A$4:$A$10000)))*1,[1]OUT_FinalEnergyCons!H$4:H$10000)</f>
        <v>2.9139621284898498E-3</v>
      </c>
      <c r="K2303" s="1" cm="1">
        <f t="array" ref="K2303">SUMPRODUCT(([1]OUT_FinalEnergyCons!$B$4:$B$10000="var_ncap")*1, (ISNUMBER(SEARCH("SCOM-SHngahp",[1]OUT_FinalEnergyCons!$A$4:$A$10000)))*1,[1]OUT_FinalEnergyCons!I$4:I$10000)</f>
        <v>5.06195670769179E-3</v>
      </c>
      <c r="L2303" s="1" cm="1">
        <f t="array" ref="L2303">SUMPRODUCT(([1]OUT_FinalEnergyCons!$B$4:$B$10000="var_ncap")*1, (ISNUMBER(SEARCH("SCOM-SHngahp",[1]OUT_FinalEnergyCons!$A$4:$A$10000)))*1,[1]OUT_FinalEnergyCons!J$4:J$10000)</f>
        <v>3.3553389005783998E-7</v>
      </c>
      <c r="M2303" s="1" cm="1">
        <f t="array" ref="M2303">SUMPRODUCT(([1]OUT_FinalEnergyCons!$B$4:$B$10000="var_ncap")*1, (ISNUMBER(SEARCH("SCOM-SHngahp",[1]OUT_FinalEnergyCons!$A$4:$A$10000)))*1,[1]OUT_FinalEnergyCons!K$4:K$10000)</f>
        <v>7.3451221961372003E-7</v>
      </c>
      <c r="N2303" s="1" cm="1">
        <f t="array" ref="N2303">SUMPRODUCT(([1]OUT_FinalEnergyCons!$B$4:$B$10000="var_ncap")*1, (ISNUMBER(SEARCH("SCOM-SHngahp",[1]OUT_FinalEnergyCons!$A$4:$A$10000)))*1,[1]OUT_FinalEnergyCons!L$4:L$10000)</f>
        <v>3.2700033289036402E-7</v>
      </c>
      <c r="O2303" s="1" cm="1">
        <f t="array" ref="O2303">SUMPRODUCT(([1]OUT_FinalEnergyCons!$B$4:$B$10000="var_ncap")*1, (ISNUMBER(SEARCH("SCOM-SHngahp",[1]OUT_FinalEnergyCons!$A$4:$A$10000)))*1,[1]OUT_FinalEnergyCons!M$4:M$10000)</f>
        <v>1.9506443084997199E-4</v>
      </c>
      <c r="P2303" s="1" cm="1">
        <f t="array" ref="P2303">SUMPRODUCT(([1]OUT_FinalEnergyCons!$B$4:$B$10000="var_ncap")*1, (ISNUMBER(SEARCH("SCOM-SHngahp",[1]OUT_FinalEnergyCons!$A$4:$A$10000)))*1,[1]OUT_FinalEnergyCons!N$4:N$10000)</f>
        <v>2.01725236814469E-5</v>
      </c>
      <c r="Q2303" s="1" cm="1">
        <f t="array" ref="Q2303">SUMPRODUCT(([1]OUT_FinalEnergyCons!$B$4:$B$10000="var_ncap")*1, (ISNUMBER(SEARCH("SCOM-SHngahp",[1]OUT_FinalEnergyCons!$A$4:$A$10000)))*1,[1]OUT_FinalEnergyCons!O$4:O$10000)</f>
        <v>6.7184424599807196E-4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2.2483443796255899E-7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1.0165441991612E-6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2.07651959299152E-7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3.0232598360913498E-7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0.33168746616997802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4.9527925826800497E-2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1.8332343184712101E-2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0.32813302970902403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2.1209699807287E-2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8.9622919741309301E-2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0.29888704984328501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5.7519556906686399E-2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7.1472190083955306E-8</v>
      </c>
      <c r="G2305" s="1">
        <f t="shared" si="2313"/>
        <v>1.7284310322447899E-7</v>
      </c>
      <c r="H2305" s="1">
        <f t="shared" si="2313"/>
        <v>1.7230280614733801E-7</v>
      </c>
      <c r="I2305" s="1">
        <f t="shared" si="2313"/>
        <v>3.27388918865043E-7</v>
      </c>
      <c r="J2305" s="1">
        <f t="shared" si="2313"/>
        <v>0.28542890125796899</v>
      </c>
      <c r="K2305" s="1">
        <f t="shared" si="2313"/>
        <v>0.65329795748680697</v>
      </c>
      <c r="L2305" s="1">
        <f t="shared" si="2313"/>
        <v>0.23020835718122501</v>
      </c>
      <c r="M2305" s="1">
        <f t="shared" si="2313"/>
        <v>3.9204438572966097E-6</v>
      </c>
      <c r="N2305" s="1">
        <f t="shared" si="2313"/>
        <v>9.2781634283896894E-2</v>
      </c>
      <c r="O2305" s="1">
        <f t="shared" si="2313"/>
        <v>0.100822484003552</v>
      </c>
      <c r="P2305" s="1">
        <f>P2306</f>
        <v>1.43361903460392E-6</v>
      </c>
      <c r="Q2305" s="1">
        <f>Q2306</f>
        <v>3.0462225841742401E-2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7.1472190083955306E-8</v>
      </c>
      <c r="G2306" s="1" cm="1">
        <f t="array" ref="G2306">SUMPRODUCT(([1]OUT_FinalEnergyCons!$B$4:$B$10000="var_ncap")*1, (ISNUMBER(SEARCH("SCOM-SHWODBR",[1]OUT_FinalEnergyCons!$A$4:$A$10000)))*1,[1]OUT_FinalEnergyCons!E$4:E$10000)</f>
        <v>1.7284310322447899E-7</v>
      </c>
      <c r="H2306" s="1" cm="1">
        <f t="array" ref="H2306">SUMPRODUCT(([1]OUT_FinalEnergyCons!$B$4:$B$10000="var_ncap")*1, (ISNUMBER(SEARCH("SCOM-SHWODBR",[1]OUT_FinalEnergyCons!$A$4:$A$10000)))*1,[1]OUT_FinalEnergyCons!F$4:F$10000)</f>
        <v>1.7230280614733801E-7</v>
      </c>
      <c r="I2306" s="1" cm="1">
        <f t="array" ref="I2306">SUMPRODUCT(([1]OUT_FinalEnergyCons!$B$4:$B$10000="var_ncap")*1, (ISNUMBER(SEARCH("SCOM-SHWODBR",[1]OUT_FinalEnergyCons!$A$4:$A$10000)))*1,[1]OUT_FinalEnergyCons!G$4:G$10000)</f>
        <v>3.27388918865043E-7</v>
      </c>
      <c r="J2306" s="1" cm="1">
        <f t="array" ref="J2306">SUMPRODUCT(([1]OUT_FinalEnergyCons!$B$4:$B$10000="var_ncap")*1, (ISNUMBER(SEARCH("SCOM-SHWODBR",[1]OUT_FinalEnergyCons!$A$4:$A$10000)))*1,[1]OUT_FinalEnergyCons!H$4:H$10000)</f>
        <v>0.28542890125796899</v>
      </c>
      <c r="K2306" s="1" cm="1">
        <f t="array" ref="K2306">SUMPRODUCT(([1]OUT_FinalEnergyCons!$B$4:$B$10000="var_ncap")*1, (ISNUMBER(SEARCH("SCOM-SHWODBR",[1]OUT_FinalEnergyCons!$A$4:$A$10000)))*1,[1]OUT_FinalEnergyCons!I$4:I$10000)</f>
        <v>0.65329795748680697</v>
      </c>
      <c r="L2306" s="1" cm="1">
        <f t="array" ref="L2306">SUMPRODUCT(([1]OUT_FinalEnergyCons!$B$4:$B$10000="var_ncap")*1, (ISNUMBER(SEARCH("SCOM-SHWODBR",[1]OUT_FinalEnergyCons!$A$4:$A$10000)))*1,[1]OUT_FinalEnergyCons!J$4:J$10000)</f>
        <v>0.23020835718122501</v>
      </c>
      <c r="M2306" s="1" cm="1">
        <f t="array" ref="M2306">SUMPRODUCT(([1]OUT_FinalEnergyCons!$B$4:$B$10000="var_ncap")*1, (ISNUMBER(SEARCH("SCOM-SHWODBR",[1]OUT_FinalEnergyCons!$A$4:$A$10000)))*1,[1]OUT_FinalEnergyCons!K$4:K$10000)</f>
        <v>3.9204438572966097E-6</v>
      </c>
      <c r="N2306" s="1" cm="1">
        <f t="array" ref="N2306">SUMPRODUCT(([1]OUT_FinalEnergyCons!$B$4:$B$10000="var_ncap")*1, (ISNUMBER(SEARCH("SCOM-SHWODBR",[1]OUT_FinalEnergyCons!$A$4:$A$10000)))*1,[1]OUT_FinalEnergyCons!L$4:L$10000)</f>
        <v>9.2781634283896894E-2</v>
      </c>
      <c r="O2306" s="1" cm="1">
        <f t="array" ref="O2306">SUMPRODUCT(([1]OUT_FinalEnergyCons!$B$4:$B$10000="var_ncap")*1, (ISNUMBER(SEARCH("SCOM-SHWODBR",[1]OUT_FinalEnergyCons!$A$4:$A$10000)))*1,[1]OUT_FinalEnergyCons!M$4:M$10000)</f>
        <v>0.100822484003552</v>
      </c>
      <c r="P2306" s="1" cm="1">
        <f t="array" ref="P2306">SUMPRODUCT(([1]OUT_FinalEnergyCons!$B$4:$B$10000="var_ncap")*1, (ISNUMBER(SEARCH("SCOM-SHWODBR",[1]OUT_FinalEnergyCons!$A$4:$A$10000)))*1,[1]OUT_FinalEnergyCons!N$4:N$10000)</f>
        <v>1.43361903460392E-6</v>
      </c>
      <c r="Q2306" s="1" cm="1">
        <f t="array" ref="Q2306">SUMPRODUCT(([1]OUT_FinalEnergyCons!$B$4:$B$10000="var_ncap")*1, (ISNUMBER(SEARCH("SCOM-SHWODBR",[1]OUT_FinalEnergyCons!$A$4:$A$10000)))*1,[1]OUT_FinalEnergyCons!O$4:O$10000)</f>
        <v>3.0462225841742401E-2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2.6726903966568599E-7</v>
      </c>
      <c r="G2307" s="1">
        <f t="shared" si="2314"/>
        <v>2.3585603349793299E-2</v>
      </c>
      <c r="H2307" s="1">
        <f t="shared" si="2314"/>
        <v>1.1836185336676901E-7</v>
      </c>
      <c r="I2307" s="1">
        <f t="shared" si="2314"/>
        <v>3.2828242750560401E-7</v>
      </c>
      <c r="J2307" s="1">
        <f t="shared" si="2314"/>
        <v>0.12521810980285</v>
      </c>
      <c r="K2307" s="1">
        <f t="shared" si="2314"/>
        <v>6.26732244533421E-2</v>
      </c>
      <c r="L2307" s="1">
        <f t="shared" si="2314"/>
        <v>1.02407926640026E-2</v>
      </c>
      <c r="M2307" s="1">
        <f t="shared" si="2314"/>
        <v>0.14304950460717999</v>
      </c>
      <c r="N2307" s="1">
        <f t="shared" si="2314"/>
        <v>6.6558226202542203E-2</v>
      </c>
      <c r="O2307" s="1">
        <f t="shared" si="2314"/>
        <v>2.1680453439695699E-2</v>
      </c>
      <c r="P2307" s="1">
        <f>P2308</f>
        <v>0.150303581180251</v>
      </c>
      <c r="Q2307" s="1">
        <f>Q2308</f>
        <v>0.110700043434086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2.6726903966568599E-7</v>
      </c>
      <c r="G2308" s="1" cm="1">
        <f t="array" ref="G2308">SUMPRODUCT(([1]OUT_FinalEnergyCons!$B$4:$B$10000="var_ncap")*1,(ISNUMBER(SEARCH("SCOM-SHPLTBR",[1]OUT_FinalEnergyCons!$A$4:$A$10000)))*1,[1]OUT_FinalEnergyCons!E$4:E$10000)</f>
        <v>2.3585603349793299E-2</v>
      </c>
      <c r="H2308" s="1" cm="1">
        <f t="array" ref="H2308">SUMPRODUCT(([1]OUT_FinalEnergyCons!$B$4:$B$10000="var_ncap")*1,(ISNUMBER(SEARCH("SCOM-SHPLTBR",[1]OUT_FinalEnergyCons!$A$4:$A$10000)))*1,[1]OUT_FinalEnergyCons!F$4:F$10000)</f>
        <v>1.1836185336676901E-7</v>
      </c>
      <c r="I2308" s="1" cm="1">
        <f t="array" ref="I2308">SUMPRODUCT(([1]OUT_FinalEnergyCons!$B$4:$B$10000="var_ncap")*1,(ISNUMBER(SEARCH("SCOM-SHPLTBR",[1]OUT_FinalEnergyCons!$A$4:$A$10000)))*1,[1]OUT_FinalEnergyCons!G$4:G$10000)</f>
        <v>3.2828242750560401E-7</v>
      </c>
      <c r="J2308" s="1" cm="1">
        <f t="array" ref="J2308">SUMPRODUCT(([1]OUT_FinalEnergyCons!$B$4:$B$10000="var_ncap")*1,(ISNUMBER(SEARCH("SCOM-SHPLTBR",[1]OUT_FinalEnergyCons!$A$4:$A$10000)))*1,[1]OUT_FinalEnergyCons!H$4:H$10000)</f>
        <v>0.12521810980285</v>
      </c>
      <c r="K2308" s="1" cm="1">
        <f t="array" ref="K2308">SUMPRODUCT(([1]OUT_FinalEnergyCons!$B$4:$B$10000="var_ncap")*1,(ISNUMBER(SEARCH("SCOM-SHPLTBR",[1]OUT_FinalEnergyCons!$A$4:$A$10000)))*1,[1]OUT_FinalEnergyCons!I$4:I$10000)</f>
        <v>6.26732244533421E-2</v>
      </c>
      <c r="L2308" s="1" cm="1">
        <f t="array" ref="L2308">SUMPRODUCT(([1]OUT_FinalEnergyCons!$B$4:$B$10000="var_ncap")*1,(ISNUMBER(SEARCH("SCOM-SHPLTBR",[1]OUT_FinalEnergyCons!$A$4:$A$10000)))*1,[1]OUT_FinalEnergyCons!J$4:J$10000)</f>
        <v>1.02407926640026E-2</v>
      </c>
      <c r="M2308" s="1" cm="1">
        <f t="array" ref="M2308">SUMPRODUCT(([1]OUT_FinalEnergyCons!$B$4:$B$10000="var_ncap")*1,(ISNUMBER(SEARCH("SCOM-SHPLTBR",[1]OUT_FinalEnergyCons!$A$4:$A$10000)))*1,[1]OUT_FinalEnergyCons!K$4:K$10000)</f>
        <v>0.14304950460717999</v>
      </c>
      <c r="N2308" s="1" cm="1">
        <f t="array" ref="N2308">SUMPRODUCT(([1]OUT_FinalEnergyCons!$B$4:$B$10000="var_ncap")*1,(ISNUMBER(SEARCH("SCOM-SHPLTBR",[1]OUT_FinalEnergyCons!$A$4:$A$10000)))*1,[1]OUT_FinalEnergyCons!L$4:L$10000)</f>
        <v>6.6558226202542203E-2</v>
      </c>
      <c r="O2308" s="1" cm="1">
        <f t="array" ref="O2308">SUMPRODUCT(([1]OUT_FinalEnergyCons!$B$4:$B$10000="var_ncap")*1,(ISNUMBER(SEARCH("SCOM-SHPLTBR",[1]OUT_FinalEnergyCons!$A$4:$A$10000)))*1,[1]OUT_FinalEnergyCons!M$4:M$10000)</f>
        <v>2.1680453439695699E-2</v>
      </c>
      <c r="P2308" s="1" cm="1">
        <f t="array" ref="P2308">SUMPRODUCT(([1]OUT_FinalEnergyCons!$B$4:$B$10000="var_ncap")*1,(ISNUMBER(SEARCH("SCOM-SHPLTBR",[1]OUT_FinalEnergyCons!$A$4:$A$10000)))*1,[1]OUT_FinalEnergyCons!N$4:N$10000)</f>
        <v>0.150303581180251</v>
      </c>
      <c r="Q2308" s="1" cm="1">
        <f t="array" ref="Q2308">SUMPRODUCT(([1]OUT_FinalEnergyCons!$B$4:$B$10000="var_ncap")*1,(ISNUMBER(SEARCH("SCOM-SHPLTBR",[1]OUT_FinalEnergyCons!$A$4:$A$10000)))*1,[1]OUT_FinalEnergyCons!O$4:O$10000)</f>
        <v>0.110700043434086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5.99128662168742E-6</v>
      </c>
      <c r="G2309" s="1">
        <f t="shared" si="2315"/>
        <v>8.7608099926564202E-3</v>
      </c>
      <c r="H2309" s="1">
        <f t="shared" si="2315"/>
        <v>3.4690664538958701E-7</v>
      </c>
      <c r="I2309" s="1">
        <f t="shared" si="2315"/>
        <v>4.7304751966947199E-7</v>
      </c>
      <c r="J2309" s="1">
        <f t="shared" si="2315"/>
        <v>0.45649583027995799</v>
      </c>
      <c r="K2309" s="1">
        <f t="shared" si="2315"/>
        <v>0.367251422435941</v>
      </c>
      <c r="L2309" s="1">
        <f t="shared" si="2315"/>
        <v>0.262942195788188</v>
      </c>
      <c r="M2309" s="1">
        <f t="shared" si="2315"/>
        <v>0.48569104187903001</v>
      </c>
      <c r="N2309" s="1">
        <f t="shared" si="2315"/>
        <v>0.34566010764018101</v>
      </c>
      <c r="O2309" s="1">
        <f t="shared" si="2315"/>
        <v>0.28453307153621898</v>
      </c>
      <c r="P2309" s="1">
        <f>P2310</f>
        <v>0.50924322271770195</v>
      </c>
      <c r="Q2309" s="1">
        <f>Q2310</f>
        <v>0.32210746531602402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5.99128662168742E-6</v>
      </c>
      <c r="G2310" s="1" cm="1">
        <f t="array" ref="G2310">SUMPRODUCT(([1]OUT_FinalEnergyCons!$B$4:$B$10000="var_ncap")*1, (ISNUMBER(SEARCH("SCOM-SHSOLBR",[1]OUT_FinalEnergyCons!$A$4:$A$10000)))*1,[1]OUT_FinalEnergyCons!E$4:E$10000)</f>
        <v>8.7608099926564202E-3</v>
      </c>
      <c r="H2310" s="1" cm="1">
        <f t="array" ref="H2310">SUMPRODUCT(([1]OUT_FinalEnergyCons!$B$4:$B$10000="var_ncap")*1, (ISNUMBER(SEARCH("SCOM-SHSOLBR",[1]OUT_FinalEnergyCons!$A$4:$A$10000)))*1,[1]OUT_FinalEnergyCons!F$4:F$10000)</f>
        <v>3.4690664538958701E-7</v>
      </c>
      <c r="I2310" s="1" cm="1">
        <f t="array" ref="I2310">SUMPRODUCT(([1]OUT_FinalEnergyCons!$B$4:$B$10000="var_ncap")*1, (ISNUMBER(SEARCH("SCOM-SHSOLBR",[1]OUT_FinalEnergyCons!$A$4:$A$10000)))*1,[1]OUT_FinalEnergyCons!G$4:G$10000)</f>
        <v>4.7304751966947199E-7</v>
      </c>
      <c r="J2310" s="1" cm="1">
        <f t="array" ref="J2310">SUMPRODUCT(([1]OUT_FinalEnergyCons!$B$4:$B$10000="var_ncap")*1, (ISNUMBER(SEARCH("SCOM-SHSOLBR",[1]OUT_FinalEnergyCons!$A$4:$A$10000)))*1,[1]OUT_FinalEnergyCons!H$4:H$10000)</f>
        <v>0.45649583027995799</v>
      </c>
      <c r="K2310" s="1" cm="1">
        <f t="array" ref="K2310">SUMPRODUCT(([1]OUT_FinalEnergyCons!$B$4:$B$10000="var_ncap")*1, (ISNUMBER(SEARCH("SCOM-SHSOLBR",[1]OUT_FinalEnergyCons!$A$4:$A$10000)))*1,[1]OUT_FinalEnergyCons!I$4:I$10000)</f>
        <v>0.367251422435941</v>
      </c>
      <c r="L2310" s="1" cm="1">
        <f t="array" ref="L2310">SUMPRODUCT(([1]OUT_FinalEnergyCons!$B$4:$B$10000="var_ncap")*1, (ISNUMBER(SEARCH("SCOM-SHSOLBR",[1]OUT_FinalEnergyCons!$A$4:$A$10000)))*1,[1]OUT_FinalEnergyCons!J$4:J$10000)</f>
        <v>0.262942195788188</v>
      </c>
      <c r="M2310" s="1" cm="1">
        <f t="array" ref="M2310">SUMPRODUCT(([1]OUT_FinalEnergyCons!$B$4:$B$10000="var_ncap")*1, (ISNUMBER(SEARCH("SCOM-SHSOLBR",[1]OUT_FinalEnergyCons!$A$4:$A$10000)))*1,[1]OUT_FinalEnergyCons!K$4:K$10000)</f>
        <v>0.48569104187903001</v>
      </c>
      <c r="N2310" s="1" cm="1">
        <f t="array" ref="N2310">SUMPRODUCT(([1]OUT_FinalEnergyCons!$B$4:$B$10000="var_ncap")*1, (ISNUMBER(SEARCH("SCOM-SHSOLBR",[1]OUT_FinalEnergyCons!$A$4:$A$10000)))*1,[1]OUT_FinalEnergyCons!L$4:L$10000)</f>
        <v>0.34566010764018101</v>
      </c>
      <c r="O2310" s="1" cm="1">
        <f t="array" ref="O2310">SUMPRODUCT(([1]OUT_FinalEnergyCons!$B$4:$B$10000="var_ncap")*1, (ISNUMBER(SEARCH("SCOM-SHSOLBR",[1]OUT_FinalEnergyCons!$A$4:$A$10000)))*1,[1]OUT_FinalEnergyCons!M$4:M$10000)</f>
        <v>0.28453307153621898</v>
      </c>
      <c r="P2310" s="1" cm="1">
        <f t="array" ref="P2310">SUMPRODUCT(([1]OUT_FinalEnergyCons!$B$4:$B$10000="var_ncap")*1, (ISNUMBER(SEARCH("SCOM-SHSOLBR",[1]OUT_FinalEnergyCons!$A$4:$A$10000)))*1,[1]OUT_FinalEnergyCons!N$4:N$10000)</f>
        <v>0.50924322271770195</v>
      </c>
      <c r="Q2310" s="1" cm="1">
        <f t="array" ref="Q2310">SUMPRODUCT(([1]OUT_FinalEnergyCons!$B$4:$B$10000="var_ncap")*1, (ISNUMBER(SEARCH("SCOM-SHSOLBR",[1]OUT_FinalEnergyCons!$A$4:$A$10000)))*1,[1]OUT_FinalEnergyCons!O$4:O$10000)</f>
        <v>0.32210746531602402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2.0455001613965001E-2</v>
      </c>
      <c r="J2311" s="1">
        <f t="shared" si="2316"/>
        <v>5.6495869116115604E-4</v>
      </c>
      <c r="K2311" s="1">
        <f t="shared" si="2316"/>
        <v>3.3238559803762398E-2</v>
      </c>
      <c r="L2311" s="1">
        <f t="shared" si="2316"/>
        <v>3.9935661010463301E-6</v>
      </c>
      <c r="M2311" s="1">
        <f t="shared" si="2316"/>
        <v>5.1261511550990499E-2</v>
      </c>
      <c r="N2311" s="1">
        <f t="shared" si="2316"/>
        <v>0.10970564527488599</v>
      </c>
      <c r="O2311" s="1">
        <f t="shared" si="2316"/>
        <v>1.5454900342229801E-2</v>
      </c>
      <c r="P2311" s="1">
        <f>P2312</f>
        <v>8.0234309297826795E-2</v>
      </c>
      <c r="Q2311" s="1">
        <f>Q2312</f>
        <v>6.9304888466715495E-2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2.0455001613965001E-2</v>
      </c>
      <c r="J2312" s="1" cm="1">
        <f t="array" ref="J2312">SUMPRODUCT(([1]OUT_FinalEnergyCons!$B$4:$B$10000="var_ncap")*1, (ISNUMBER(SEARCH("SCOM-SHH2BR",[1]OUT_FinalEnergyCons!$A$4:$A$10000)))*1,[1]OUT_FinalEnergyCons!H$4:H$10000)</f>
        <v>5.6495869116115604E-4</v>
      </c>
      <c r="K2312" s="1" cm="1">
        <f t="array" ref="K2312">SUMPRODUCT(([1]OUT_FinalEnergyCons!$B$4:$B$10000="var_ncap")*1, (ISNUMBER(SEARCH("SCOM-SHH2BR",[1]OUT_FinalEnergyCons!$A$4:$A$10000)))*1,[1]OUT_FinalEnergyCons!I$4:I$10000)</f>
        <v>3.3238559803762398E-2</v>
      </c>
      <c r="L2312" s="1" cm="1">
        <f t="array" ref="L2312">SUMPRODUCT(([1]OUT_FinalEnergyCons!$B$4:$B$10000="var_ncap")*1, (ISNUMBER(SEARCH("SCOM-SHH2BR",[1]OUT_FinalEnergyCons!$A$4:$A$10000)))*1,[1]OUT_FinalEnergyCons!J$4:J$10000)</f>
        <v>3.9935661010463301E-6</v>
      </c>
      <c r="M2312" s="1" cm="1">
        <f t="array" ref="M2312">SUMPRODUCT(([1]OUT_FinalEnergyCons!$B$4:$B$10000="var_ncap")*1, (ISNUMBER(SEARCH("SCOM-SHH2BR",[1]OUT_FinalEnergyCons!$A$4:$A$10000)))*1,[1]OUT_FinalEnergyCons!K$4:K$10000)</f>
        <v>5.1261511550990499E-2</v>
      </c>
      <c r="N2312" s="1" cm="1">
        <f t="array" ref="N2312">SUMPRODUCT(([1]OUT_FinalEnergyCons!$B$4:$B$10000="var_ncap")*1, (ISNUMBER(SEARCH("SCOM-SHH2BR",[1]OUT_FinalEnergyCons!$A$4:$A$10000)))*1,[1]OUT_FinalEnergyCons!L$4:L$10000)</f>
        <v>0.10970564527488599</v>
      </c>
      <c r="O2312" s="1" cm="1">
        <f t="array" ref="O2312">SUMPRODUCT(([1]OUT_FinalEnergyCons!$B$4:$B$10000="var_ncap")*1, (ISNUMBER(SEARCH("SCOM-SHH2BR",[1]OUT_FinalEnergyCons!$A$4:$A$10000)))*1,[1]OUT_FinalEnergyCons!M$4:M$10000)</f>
        <v>1.5454900342229801E-2</v>
      </c>
      <c r="P2312" s="1" cm="1">
        <f t="array" ref="P2312">SUMPRODUCT(([1]OUT_FinalEnergyCons!$B$4:$B$10000="var_ncap")*1, (ISNUMBER(SEARCH("SCOM-SHH2BR",[1]OUT_FinalEnergyCons!$A$4:$A$10000)))*1,[1]OUT_FinalEnergyCons!N$4:N$10000)</f>
        <v>8.0234309297826795E-2</v>
      </c>
      <c r="Q2312" s="1" cm="1">
        <f t="array" ref="Q2312">SUMPRODUCT(([1]OUT_FinalEnergyCons!$B$4:$B$10000="var_ncap")*1, (ISNUMBER(SEARCH("SCOM-SHH2BR",[1]OUT_FinalEnergyCons!$A$4:$A$10000)))*1,[1]OUT_FinalEnergyCons!O$4:O$10000)</f>
        <v>6.9304888466715495E-2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2.9986921725416802E-4</v>
      </c>
      <c r="G2313" s="3">
        <f t="shared" si="2317"/>
        <v>6.8646581925802203E-4</v>
      </c>
      <c r="H2313" s="3">
        <f t="shared" si="2317"/>
        <v>9.4872153815036297E-7</v>
      </c>
      <c r="I2313" s="3">
        <f t="shared" si="2317"/>
        <v>1.2980822012898952E-2</v>
      </c>
      <c r="J2313" s="3">
        <f t="shared" si="2317"/>
        <v>0.70951179683753784</v>
      </c>
      <c r="K2313" s="3">
        <f t="shared" si="2317"/>
        <v>1.6401049358151876</v>
      </c>
      <c r="L2313" s="3">
        <f t="shared" ref="L2313:O2313" si="2318">SUM(L2314,L2318,L2321)</f>
        <v>0.51686697456596775</v>
      </c>
      <c r="M2313" s="3">
        <f t="shared" si="2318"/>
        <v>1.2556590174286846</v>
      </c>
      <c r="N2313" s="3">
        <f t="shared" si="2318"/>
        <v>0.5112822774209792</v>
      </c>
      <c r="O2313" s="3">
        <f t="shared" si="2318"/>
        <v>1.8056883960121333</v>
      </c>
      <c r="P2313" s="3">
        <f>SUM(P2314,P2318,P2321)</f>
        <v>0.70787635967686047</v>
      </c>
      <c r="Q2313" s="3">
        <f>SUM(Q2314,Q2318,Q2321)</f>
        <v>0.96098857278377359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2.9986921725416802E-4</v>
      </c>
      <c r="G2314" s="1" cm="1">
        <f t="array" ref="G2314">SUMPRODUCT(ISNUMBER(SEARCH("SUP_ELCH2*",[1]OUT_SyntheticFuels!$C$4:$C$1000))*1,("var_ncap"=[1]OUT_SyntheticFuels!$B$4:$B$1000)*1,[1]OUT_SyntheticFuels!F$4:F$1000)</f>
        <v>6.8646581925802203E-4</v>
      </c>
      <c r="H2314" s="1" cm="1">
        <f t="array" ref="H2314">SUMPRODUCT(ISNUMBER(SEARCH("SUP_ELCH2*",[1]OUT_SyntheticFuels!$C$4:$C$1000))*1,("var_ncap"=[1]OUT_SyntheticFuels!$B$4:$B$1000)*1,[1]OUT_SyntheticFuels!G$4:G$1000)</f>
        <v>9.4872153815036297E-7</v>
      </c>
      <c r="I2314" s="1" cm="1">
        <f t="array" ref="I2314">SUMPRODUCT(ISNUMBER(SEARCH("SUP_ELCH2*",[1]OUT_SyntheticFuels!$C$4:$C$1000))*1,("var_ncap"=[1]OUT_SyntheticFuels!$B$4:$B$1000)*1,[1]OUT_SyntheticFuels!H$4:H$1000)</f>
        <v>1.295621417094176E-2</v>
      </c>
      <c r="J2314" s="1" cm="1">
        <f t="array" ref="J2314">SUMPRODUCT(ISNUMBER(SEARCH("SUP_ELCH2*",[1]OUT_SyntheticFuels!$C$4:$C$1000))*1,("var_ncap"=[1]OUT_SyntheticFuels!$B$4:$B$1000)*1,[1]OUT_SyntheticFuels!I$4:I$1000)</f>
        <v>0.65924867684882982</v>
      </c>
      <c r="K2314" s="1" cm="1">
        <f t="array" ref="K2314">SUMPRODUCT(ISNUMBER(SEARCH("SUP_ELCH2*",[1]OUT_SyntheticFuels!$C$4:$C$1000))*1,("var_ncap"=[1]OUT_SyntheticFuels!$B$4:$B$1000)*1,[1]OUT_SyntheticFuels!J$4:J$1000)</f>
        <v>1.6401043677683991</v>
      </c>
      <c r="L2314" s="1" cm="1">
        <f t="array" ref="L2314">SUMPRODUCT(ISNUMBER(SEARCH("SUP_ELCH2*",[1]OUT_SyntheticFuels!$C$4:$C$1000))*1,("var_ncap"=[1]OUT_SyntheticFuels!$B$4:$B$1000)*1,[1]OUT_SyntheticFuels!K$4:K$1000)</f>
        <v>0.51686595150008341</v>
      </c>
      <c r="M2314" s="1" cm="1">
        <f t="array" ref="M2314">SUMPRODUCT(ISNUMBER(SEARCH("SUP_ELCH2*",[1]OUT_SyntheticFuels!$C$4:$C$1000))*1,("var_ncap"=[1]OUT_SyntheticFuels!$B$4:$B$1000)*1,[1]OUT_SyntheticFuels!L$4:L$1000)</f>
        <v>1.1609909161506029</v>
      </c>
      <c r="N2314" s="1" cm="1">
        <f t="array" ref="N2314">SUMPRODUCT(ISNUMBER(SEARCH("SUP_ELCH2*",[1]OUT_SyntheticFuels!$C$4:$C$1000))*1,("var_ncap"=[1]OUT_SyntheticFuels!$B$4:$B$1000)*1,[1]OUT_SyntheticFuels!M$4:M$1000)</f>
        <v>0.42432516524411801</v>
      </c>
      <c r="O2314" s="1" cm="1">
        <f t="array" ref="O2314">SUMPRODUCT(ISNUMBER(SEARCH("SUP_ELCH2*",[1]OUT_SyntheticFuels!$C$4:$C$1000))*1,("var_ncap"=[1]OUT_SyntheticFuels!$B$4:$B$1000)*1,[1]OUT_SyntheticFuels!N$4:N$1000)</f>
        <v>1.7891260404273994</v>
      </c>
      <c r="P2314" s="1" cm="1">
        <f t="array" ref="P2314">SUMPRODUCT(ISNUMBER(SEARCH("SUP_ELCH2*",[1]OUT_SyntheticFuels!$C$4:$C$1000))*1,("var_ncap"=[1]OUT_SyntheticFuels!$B$4:$B$1000)*1,[1]OUT_SyntheticFuels!O$4:O$1000)</f>
        <v>0.62241598717298585</v>
      </c>
      <c r="Q2314" s="1" cm="1">
        <f t="array" ref="Q2314">SUMPRODUCT(ISNUMBER(SEARCH("SUP_ELCH2*",[1]OUT_SyntheticFuels!$C$4:$C$1000))*1,("var_ncap"=[1]OUT_SyntheticFuels!$B$4:$B$1000)*1,[1]OUT_SyntheticFuels!P$4:P$1000)</f>
        <v>0.95636584139254444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2.9986921725416802E-4</v>
      </c>
      <c r="G2315" s="1">
        <f t="shared" si="2321"/>
        <v>6.8646581925802203E-4</v>
      </c>
      <c r="H2315" s="1">
        <f t="shared" si="2321"/>
        <v>9.4872153815036297E-7</v>
      </c>
      <c r="I2315" s="1">
        <f t="shared" si="2321"/>
        <v>1.29547671746653E-2</v>
      </c>
      <c r="J2315" s="1">
        <f t="shared" si="2321"/>
        <v>0.65924346986415505</v>
      </c>
      <c r="K2315" s="1">
        <f t="shared" si="2321"/>
        <v>0.35391422456728999</v>
      </c>
      <c r="L2315" s="1">
        <f t="shared" ref="L2315:O2315" si="2322">L2314-L2316-L2317</f>
        <v>0.47940831602981993</v>
      </c>
      <c r="M2315" s="1">
        <f t="shared" si="2322"/>
        <v>1.0234633353289897</v>
      </c>
      <c r="N2315" s="1">
        <f t="shared" si="2322"/>
        <v>0.25392396486666596</v>
      </c>
      <c r="O2315" s="1">
        <f t="shared" si="2322"/>
        <v>0.67323476101310598</v>
      </c>
      <c r="P2315" s="1">
        <f>P2314-P2316-P2317</f>
        <v>0.58502124483196105</v>
      </c>
      <c r="Q2315" s="1">
        <f>Q2314-Q2316-Q2317</f>
        <v>0.81868034963758396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1.44699627645986E-6</v>
      </c>
      <c r="J2316" s="1" cm="1">
        <f t="array" ref="J2316">SUMPRODUCT(ISNUMBER(SEARCH("SUP_ELCH2*D",[1]OUT_SyntheticFuels!$C$4:$C$1000))*1,("var_ncap"=[1]OUT_SyntheticFuels!$B$4:$B$1000)*1,[1]OUT_SyntheticFuels!I$4:I$1000)</f>
        <v>5.2069846747560798E-6</v>
      </c>
      <c r="K2316" s="1" cm="1">
        <f t="array" ref="K2316">SUMPRODUCT(ISNUMBER(SEARCH("SUP_ELCH2*D",[1]OUT_SyntheticFuels!$C$4:$C$1000))*1,("var_ncap"=[1]OUT_SyntheticFuels!$B$4:$B$1000)*1,[1]OUT_SyntheticFuels!J$4:J$1000)</f>
        <v>1.2860628369878599</v>
      </c>
      <c r="L2316" s="1" cm="1">
        <f t="array" ref="L2316">SUMPRODUCT(ISNUMBER(SEARCH("SUP_ELCH2*D",[1]OUT_SyntheticFuels!$C$4:$C$1000))*1,("var_ncap"=[1]OUT_SyntheticFuels!$B$4:$B$1000)*1,[1]OUT_SyntheticFuels!K$4:K$1000)</f>
        <v>3.7393575263672797E-2</v>
      </c>
      <c r="M2316" s="1" cm="1">
        <f t="array" ref="M2316">SUMPRODUCT(ISNUMBER(SEARCH("SUP_ELCH2*D",[1]OUT_SyntheticFuels!$C$4:$C$1000))*1,("var_ncap"=[1]OUT_SyntheticFuels!$B$4:$B$1000)*1,[1]OUT_SyntheticFuels!L$4:L$1000)</f>
        <v>0.13724851563497201</v>
      </c>
      <c r="N2316" s="1" cm="1">
        <f t="array" ref="N2316">SUMPRODUCT(ISNUMBER(SEARCH("SUP_ELCH2*D",[1]OUT_SyntheticFuels!$C$4:$C$1000))*1,("var_ncap"=[1]OUT_SyntheticFuels!$B$4:$B$1000)*1,[1]OUT_SyntheticFuels!M$4:M$1000)</f>
        <v>0.17040034286153</v>
      </c>
      <c r="O2316" s="1" cm="1">
        <f t="array" ref="O2316">SUMPRODUCT(ISNUMBER(SEARCH("SUP_ELCH2*D",[1]OUT_SyntheticFuels!$C$4:$C$1000))*1,("var_ncap"=[1]OUT_SyntheticFuels!$B$4:$B$1000)*1,[1]OUT_SyntheticFuels!N$4:N$1000)</f>
        <v>1.1156677316466601</v>
      </c>
      <c r="P2316" s="1" cm="1">
        <f t="array" ref="P2316">SUMPRODUCT(ISNUMBER(SEARCH("SUP_ELCH2*D",[1]OUT_SyntheticFuels!$C$4:$C$1000))*1,("var_ncap"=[1]OUT_SyntheticFuels!$B$4:$B$1000)*1,[1]OUT_SyntheticFuels!O$4:O$1000)</f>
        <v>3.7393216187553202E-2</v>
      </c>
      <c r="Q2316" s="1" cm="1">
        <f t="array" ref="Q2316">SUMPRODUCT(ISNUMBER(SEARCH("SUP_ELCH2*D",[1]OUT_SyntheticFuels!$C$4:$C$1000))*1,("var_ncap"=[1]OUT_SyntheticFuels!$B$4:$B$1000)*1,[1]OUT_SyntheticFuels!P$4:P$1000)</f>
        <v>0.13725048178501001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1.2730621324914899E-4</v>
      </c>
      <c r="L2317" s="1" cm="1">
        <f t="array" ref="L2317">SUMPRODUCT(ISNUMBER(SEARCH("SUP_ELCH2*SOEC*",[1]OUT_SyntheticFuels!$C$4:$C$1000))*1,("var_ncap"=[1]OUT_SyntheticFuels!$B$4:$B$1000)*1,[1]OUT_SyntheticFuels!K$4:K$1000)</f>
        <v>6.4060206590652307E-5</v>
      </c>
      <c r="M2317" s="1" cm="1">
        <f t="array" ref="M2317">SUMPRODUCT(ISNUMBER(SEARCH("SUP_ELCH2*SOEC*",[1]OUT_SyntheticFuels!$C$4:$C$1000))*1,("var_ncap"=[1]OUT_SyntheticFuels!$B$4:$B$1000)*1,[1]OUT_SyntheticFuels!L$4:L$1000)</f>
        <v>2.7906518664104198E-4</v>
      </c>
      <c r="N2317" s="1" cm="1">
        <f t="array" ref="N2317">SUMPRODUCT(ISNUMBER(SEARCH("SUP_ELCH2*SOEC*",[1]OUT_SyntheticFuels!$C$4:$C$1000))*1,("var_ncap"=[1]OUT_SyntheticFuels!$B$4:$B$1000)*1,[1]OUT_SyntheticFuels!M$4:M$1000)</f>
        <v>8.5751592203243596E-7</v>
      </c>
      <c r="O2317" s="1" cm="1">
        <f t="array" ref="O2317">SUMPRODUCT(ISNUMBER(SEARCH("SUP_ELCH2*SOEC*",[1]OUT_SyntheticFuels!$C$4:$C$1000))*1,("var_ncap"=[1]OUT_SyntheticFuels!$B$4:$B$1000)*1,[1]OUT_SyntheticFuels!N$4:N$1000)</f>
        <v>2.2354776763329601E-4</v>
      </c>
      <c r="P2317" s="1" cm="1">
        <f t="array" ref="P2317">SUMPRODUCT(ISNUMBER(SEARCH("SUP_ELCH2*SOEC*",[1]OUT_SyntheticFuels!$C$4:$C$1000))*1,("var_ncap"=[1]OUT_SyntheticFuels!$B$4:$B$1000)*1,[1]OUT_SyntheticFuels!O$4:O$1000)</f>
        <v>1.52615347156021E-6</v>
      </c>
      <c r="Q2317" s="1" cm="1">
        <f t="array" ref="Q2317">SUMPRODUCT(ISNUMBER(SEARCH("SUP_ELCH2*SOEC*",[1]OUT_SyntheticFuels!$C$4:$C$1000))*1,("var_ncap"=[1]OUT_SyntheticFuels!$B$4:$B$1000)*1,[1]OUT_SyntheticFuels!P$4:P$1000)</f>
        <v>4.3500996995044498E-4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1.0409430469500901E-7</v>
      </c>
      <c r="J2318" s="1">
        <f t="shared" si="2323"/>
        <v>2.4949175672590502E-7</v>
      </c>
      <c r="K2318" s="1">
        <f t="shared" si="2323"/>
        <v>4.66966200399617E-7</v>
      </c>
      <c r="L2318" s="1">
        <f t="shared" ref="L2318:O2318" si="2324">SUM(L2319:L2320)</f>
        <v>8.8359844259722605E-7</v>
      </c>
      <c r="M2318" s="1">
        <f t="shared" si="2324"/>
        <v>5.2289474349819203E-5</v>
      </c>
      <c r="N2318" s="1">
        <f t="shared" si="2324"/>
        <v>1.194529996809335E-6</v>
      </c>
      <c r="O2318" s="1">
        <f t="shared" si="2324"/>
        <v>2.3706827186345129E-5</v>
      </c>
      <c r="P2318" s="1">
        <f>SUM(P2319:P2320)</f>
        <v>2.1246860010854251E-6</v>
      </c>
      <c r="Q2318" s="1">
        <f>SUM(Q2319:Q2320)</f>
        <v>8.5520211554646205E-5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1.0409430469500901E-7</v>
      </c>
      <c r="J2319" s="1" cm="1">
        <f t="array" ref="J2319">SUMPRODUCT(ISNUMBER(SEARCH("SUP_NGAH2",[1]OUT_SyntheticFuels!$C$4:$C$1000))*1,("var_ncap"=[1]OUT_SyntheticFuels!$B$4:$B$1000)*1,[1]OUT_SyntheticFuels!I$4:I$1000)-J2320</f>
        <v>2.4949175672590502E-7</v>
      </c>
      <c r="K2319" s="1" cm="1">
        <f t="array" ref="K2319">SUMPRODUCT(ISNUMBER(SEARCH("SUP_NGAH2",[1]OUT_SyntheticFuels!$C$4:$C$1000))*1,("var_ncap"=[1]OUT_SyntheticFuels!$B$4:$B$1000)*1,[1]OUT_SyntheticFuels!J$4:J$1000)-K2320</f>
        <v>3.23028588804845E-7</v>
      </c>
      <c r="L2319" s="1" cm="1">
        <f t="array" ref="L2319">SUMPRODUCT(ISNUMBER(SEARCH("SUP_NGAH2",[1]OUT_SyntheticFuels!$C$4:$C$1000))*1,("var_ncap"=[1]OUT_SyntheticFuels!$B$4:$B$1000)*1,[1]OUT_SyntheticFuels!K$4:K$1000)-L2320</f>
        <v>5.4027663843467804E-7</v>
      </c>
      <c r="M2319" s="1" cm="1">
        <f t="array" ref="M2319">SUMPRODUCT(ISNUMBER(SEARCH("SUP_NGAH2",[1]OUT_SyntheticFuels!$C$4:$C$1000))*1,("var_ncap"=[1]OUT_SyntheticFuels!$B$4:$B$1000)*1,[1]OUT_SyntheticFuels!L$4:L$1000)-M2320</f>
        <v>2.9835554881540904E-5</v>
      </c>
      <c r="N2319" s="1" cm="1">
        <f t="array" ref="N2319">SUMPRODUCT(ISNUMBER(SEARCH("SUP_NGAH2",[1]OUT_SyntheticFuels!$C$4:$C$1000))*1,("var_ncap"=[1]OUT_SyntheticFuels!$B$4:$B$1000)*1,[1]OUT_SyntheticFuels!M$4:M$1000)-N2320</f>
        <v>8.6004061967000104E-7</v>
      </c>
      <c r="O2319" s="1" cm="1">
        <f t="array" ref="O2319">SUMPRODUCT(ISNUMBER(SEARCH("SUP_NGAH2",[1]OUT_SyntheticFuels!$C$4:$C$1000))*1,("var_ncap"=[1]OUT_SyntheticFuels!$B$4:$B$1000)*1,[1]OUT_SyntheticFuels!N$4:N$1000)-O2320</f>
        <v>1.6381021637778101E-5</v>
      </c>
      <c r="P2319" s="1" cm="1">
        <f t="array" ref="P2319">SUMPRODUCT(ISNUMBER(SEARCH("SUP_NGAH2",[1]OUT_SyntheticFuels!$C$4:$C$1000))*1,("var_ncap"=[1]OUT_SyntheticFuels!$B$4:$B$1000)*1,[1]OUT_SyntheticFuels!O$4:O$1000)-P2320</f>
        <v>1.4691897839148201E-6</v>
      </c>
      <c r="Q2319" s="1" cm="1">
        <f t="array" ref="Q2319">SUMPRODUCT(ISNUMBER(SEARCH("SUP_NGAH2",[1]OUT_SyntheticFuels!$C$4:$C$1000))*1,("var_ncap"=[1]OUT_SyntheticFuels!$B$4:$B$1000)*1,[1]OUT_SyntheticFuels!P$4:P$1000)-Q2320</f>
        <v>6.0738866998819905E-5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1.43937611594772E-7</v>
      </c>
      <c r="L2320" s="1" cm="1">
        <f t="array" ref="L2320">SUMPRODUCT(ISNUMBER(SEARCH("SUP_NGAH2CCS",[1]OUT_SyntheticFuels!$C$4:$C$1000))*1,("var_ncap"=[1]OUT_SyntheticFuels!$B$4:$B$1000)*1,[1]OUT_SyntheticFuels!K$4:K$1000)</f>
        <v>3.4332180416254802E-7</v>
      </c>
      <c r="M2320" s="1" cm="1">
        <f t="array" ref="M2320">SUMPRODUCT(ISNUMBER(SEARCH("SUP_NGAH2CCS",[1]OUT_SyntheticFuels!$C$4:$C$1000))*1,("var_ncap"=[1]OUT_SyntheticFuels!$B$4:$B$1000)*1,[1]OUT_SyntheticFuels!L$4:L$1000)</f>
        <v>2.24539194682783E-5</v>
      </c>
      <c r="N2320" s="1" cm="1">
        <f t="array" ref="N2320">SUMPRODUCT(ISNUMBER(SEARCH("SUP_NGAH2CCS",[1]OUT_SyntheticFuels!$C$4:$C$1000))*1,("var_ncap"=[1]OUT_SyntheticFuels!$B$4:$B$1000)*1,[1]OUT_SyntheticFuels!M$4:M$1000)</f>
        <v>3.34489377139334E-7</v>
      </c>
      <c r="O2320" s="1" cm="1">
        <f t="array" ref="O2320">SUMPRODUCT(ISNUMBER(SEARCH("SUP_NGAH2CCS",[1]OUT_SyntheticFuels!$C$4:$C$1000))*1,("var_ncap"=[1]OUT_SyntheticFuels!$B$4:$B$1000)*1,[1]OUT_SyntheticFuels!N$4:N$1000)</f>
        <v>7.3258055485670297E-6</v>
      </c>
      <c r="P2320" s="1" cm="1">
        <f t="array" ref="P2320">SUMPRODUCT(ISNUMBER(SEARCH("SUP_NGAH2CCS",[1]OUT_SyntheticFuels!$C$4:$C$1000))*1,("var_ncap"=[1]OUT_SyntheticFuels!$B$4:$B$1000)*1,[1]OUT_SyntheticFuels!O$4:O$1000)</f>
        <v>6.5549621717060498E-7</v>
      </c>
      <c r="Q2320" s="1" cm="1">
        <f t="array" ref="Q2320">SUMPRODUCT(ISNUMBER(SEARCH("SUP_NGAH2CCS",[1]OUT_SyntheticFuels!$C$4:$C$1000))*1,("var_ncap"=[1]OUT_SyntheticFuels!$B$4:$B$1000)*1,[1]OUT_SyntheticFuels!P$4:P$1000)</f>
        <v>2.4781344555826299E-5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2.45037476524978E-5</v>
      </c>
      <c r="J2321" s="1">
        <f t="shared" si="2325"/>
        <v>5.0262870496951301E-2</v>
      </c>
      <c r="K2321" s="1">
        <f t="shared" si="2325"/>
        <v>1.01080588043542E-7</v>
      </c>
      <c r="L2321" s="1">
        <f t="shared" ref="L2321:O2321" si="2326">SUM(L2322:L2323)</f>
        <v>1.3946744173488899E-7</v>
      </c>
      <c r="M2321" s="1">
        <f t="shared" si="2326"/>
        <v>9.4615811803731908E-2</v>
      </c>
      <c r="N2321" s="1">
        <f t="shared" si="2326"/>
        <v>8.6955917646864431E-2</v>
      </c>
      <c r="O2321" s="1">
        <f t="shared" si="2326"/>
        <v>1.6538648757547458E-2</v>
      </c>
      <c r="P2321" s="1">
        <f>SUM(P2322:P2323)</f>
        <v>8.5458247817873478E-2</v>
      </c>
      <c r="Q2321" s="1">
        <f>SUM(Q2322:Q2323)</f>
        <v>4.5372111796745133E-3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2.45037476524978E-5</v>
      </c>
      <c r="J2322" s="1" cm="1">
        <f t="array" ref="J2322">SUMPRODUCT(ISNUMBER(SEARCH("SUP_WODH2",[1]OUT_SyntheticFuels!$C$4:$C$1000))*1,("var_ncap"=[1]OUT_SyntheticFuels!$B$4:$B$1000)*1,[1]OUT_SyntheticFuels!I$4:I$1000)-J2323</f>
        <v>5.0262870496951301E-2</v>
      </c>
      <c r="K2322" s="1" cm="1">
        <f t="array" ref="K2322">SUMPRODUCT(ISNUMBER(SEARCH("SUP_WODH2",[1]OUT_SyntheticFuels!$C$4:$C$1000))*1,("var_ncap"=[1]OUT_SyntheticFuels!$B$4:$B$1000)*1,[1]OUT_SyntheticFuels!J$4:J$1000)-K2323</f>
        <v>1.01080588043542E-7</v>
      </c>
      <c r="L2322" s="1" cm="1">
        <f t="array" ref="L2322">SUMPRODUCT(ISNUMBER(SEARCH("SUP_WODH2",[1]OUT_SyntheticFuels!$C$4:$C$1000))*1,("var_ncap"=[1]OUT_SyntheticFuels!$B$4:$B$1000)*1,[1]OUT_SyntheticFuels!K$4:K$1000)-L2323</f>
        <v>1.3946744173488899E-7</v>
      </c>
      <c r="M2322" s="1" cm="1">
        <f t="array" ref="M2322">SUMPRODUCT(ISNUMBER(SEARCH("SUP_WODH2",[1]OUT_SyntheticFuels!$C$4:$C$1000))*1,("var_ncap"=[1]OUT_SyntheticFuels!$B$4:$B$1000)*1,[1]OUT_SyntheticFuels!L$4:L$1000)-M2323</f>
        <v>1.7476940750160708E-7</v>
      </c>
      <c r="N2322" s="1" cm="1">
        <f t="array" ref="N2322">SUMPRODUCT(ISNUMBER(SEARCH("SUP_WODH2",[1]OUT_SyntheticFuels!$C$4:$C$1000))*1,("var_ncap"=[1]OUT_SyntheticFuels!$B$4:$B$1000)*1,[1]OUT_SyntheticFuels!M$4:M$1000)-N2323</f>
        <v>1.9178359762783703E-7</v>
      </c>
      <c r="O2322" s="1" cm="1">
        <f t="array" ref="O2322">SUMPRODUCT(ISNUMBER(SEARCH("SUP_WODH2",[1]OUT_SyntheticFuels!$C$4:$C$1000))*1,("var_ncap"=[1]OUT_SyntheticFuels!$B$4:$B$1000)*1,[1]OUT_SyntheticFuels!N$4:N$1000)-O2323</f>
        <v>1.580729687935753E-5</v>
      </c>
      <c r="P2322" s="1" cm="1">
        <f t="array" ref="P2322">SUMPRODUCT(ISNUMBER(SEARCH("SUP_WODH2",[1]OUT_SyntheticFuels!$C$4:$C$1000))*1,("var_ncap"=[1]OUT_SyntheticFuels!$B$4:$B$1000)*1,[1]OUT_SyntheticFuels!O$4:O$1000)-P2323</f>
        <v>2.3165690038462472E-7</v>
      </c>
      <c r="Q2322" s="1" cm="1">
        <f t="array" ref="Q2322">SUMPRODUCT(ISNUMBER(SEARCH("SUP_WODH2",[1]OUT_SyntheticFuels!$C$4:$C$1000))*1,("var_ncap"=[1]OUT_SyntheticFuels!$B$4:$B$1000)*1,[1]OUT_SyntheticFuels!P$4:P$1000)-Q2323</f>
        <v>1.7484191224052988E-5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9.4615637034324407E-2</v>
      </c>
      <c r="N2323" s="1" cm="1">
        <f t="array" ref="N2323">SUMPRODUCT(ISNUMBER(SEARCH("SUP_WODH2CCS",[1]OUT_SyntheticFuels!$C$4:$C$1000))*1,("var_ncap"=[1]OUT_SyntheticFuels!$B$4:$B$1000)*1,[1]OUT_SyntheticFuels!M$4:M$1000)</f>
        <v>8.6955725863266803E-2</v>
      </c>
      <c r="O2323" s="1" cm="1">
        <f t="array" ref="O2323">SUMPRODUCT(ISNUMBER(SEARCH("SUP_WODH2CCS",[1]OUT_SyntheticFuels!$C$4:$C$1000))*1,("var_ncap"=[1]OUT_SyntheticFuels!$B$4:$B$1000)*1,[1]OUT_SyntheticFuels!N$4:N$1000)</f>
        <v>1.6522841460668101E-2</v>
      </c>
      <c r="P2323" s="1" cm="1">
        <f t="array" ref="P2323">SUMPRODUCT(ISNUMBER(SEARCH("SUP_WODH2CCS",[1]OUT_SyntheticFuels!$C$4:$C$1000))*1,("var_ncap"=[1]OUT_SyntheticFuels!$B$4:$B$1000)*1,[1]OUT_SyntheticFuels!O$4:O$1000)</f>
        <v>8.5458016160973094E-2</v>
      </c>
      <c r="Q2323" s="1" cm="1">
        <f t="array" ref="Q2323">SUMPRODUCT(ISNUMBER(SEARCH("SUP_WODH2CCS",[1]OUT_SyntheticFuels!$C$4:$C$1000))*1,("var_ncap"=[1]OUT_SyntheticFuels!$B$4:$B$1000)*1,[1]OUT_SyntheticFuels!P$4:P$1000)</f>
        <v>4.5197269884504603E-3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3.8789617244931103E-8</v>
      </c>
      <c r="G2325" s="7" cm="1">
        <f t="array" ref="G2325">SUMPRODUCT(("CT_CWODBDS"=[1]OUT_SyntheticFuels!$C$4:$C$1000)*1,("var_ncap"=[1]OUT_SyntheticFuels!$B$4:$B$1000)*1,[1]OUT_SyntheticFuels!F$4:F$1000)</f>
        <v>2.5045986532705599E-8</v>
      </c>
      <c r="H2325" s="7" cm="1">
        <f t="array" ref="H2325">SUMPRODUCT(("CT_CWODBDS"=[1]OUT_SyntheticFuels!$C$4:$C$1000)*1,("var_ncap"=[1]OUT_SyntheticFuels!$B$4:$B$1000)*1,[1]OUT_SyntheticFuels!G$4:G$1000)</f>
        <v>1.6404079750904701E-8</v>
      </c>
      <c r="I2325" s="7" cm="1">
        <f t="array" ref="I2325">SUMPRODUCT(("CT_CWODBDS"=[1]OUT_SyntheticFuels!$C$4:$C$1000)*1,("var_ncap"=[1]OUT_SyntheticFuels!$B$4:$B$1000)*1,[1]OUT_SyntheticFuels!H$4:H$1000)</f>
        <v>4.4274029242598802E-8</v>
      </c>
      <c r="J2325" s="7" cm="1">
        <f t="array" ref="J2325">SUMPRODUCT(("CT_CWODBDS"=[1]OUT_SyntheticFuels!$C$4:$C$1000)*1,("var_ncap"=[1]OUT_SyntheticFuels!$B$4:$B$1000)*1,[1]OUT_SyntheticFuels!I$4:I$1000)</f>
        <v>1.15191916249983E-5</v>
      </c>
      <c r="K2325" s="7" cm="1">
        <f t="array" ref="K2325">SUMPRODUCT(("CT_CWODBDS"=[1]OUT_SyntheticFuels!$C$4:$C$1000)*1,("var_ncap"=[1]OUT_SyntheticFuels!$B$4:$B$1000)*1,[1]OUT_SyntheticFuels!J$4:J$1000)</f>
        <v>2.7155874071079099E-7</v>
      </c>
      <c r="L2325" s="7" cm="1">
        <f t="array" ref="L2325">SUMPRODUCT(("CT_CWODBDS"=[1]OUT_SyntheticFuels!$C$4:$C$1000)*1,("var_ncap"=[1]OUT_SyntheticFuels!$B$4:$B$1000)*1,[1]OUT_SyntheticFuels!K$4:K$1000)</f>
        <v>4.4220788744873598E-7</v>
      </c>
      <c r="M2325" s="7" cm="1">
        <f t="array" ref="M2325">SUMPRODUCT(("CT_CWODBDS"=[1]OUT_SyntheticFuels!$C$4:$C$1000)*1,("var_ncap"=[1]OUT_SyntheticFuels!$B$4:$B$1000)*1,[1]OUT_SyntheticFuels!L$4:L$1000)</f>
        <v>5.7164773136977303E-6</v>
      </c>
      <c r="N2325" s="7" cm="1">
        <f t="array" ref="N2325">SUMPRODUCT(("CT_CWODBDS"=[1]OUT_SyntheticFuels!$C$4:$C$1000)*1,("var_ncap"=[1]OUT_SyntheticFuels!$B$4:$B$1000)*1,[1]OUT_SyntheticFuels!M$4:M$1000)</f>
        <v>7.6646753817653995E-7</v>
      </c>
      <c r="O2325" s="7" cm="1">
        <f t="array" ref="O2325">SUMPRODUCT(("CT_CWODBDS"=[1]OUT_SyntheticFuels!$C$4:$C$1000)*1,("var_ncap"=[1]OUT_SyntheticFuels!$B$4:$B$1000)*1,[1]OUT_SyntheticFuels!N$4:N$1000)</f>
        <v>4.6616531875981797E-5</v>
      </c>
      <c r="P2325" s="7" cm="1">
        <f t="array" ref="P2325">SUMPRODUCT(("CT_CWODBDS"=[1]OUT_SyntheticFuels!$C$4:$C$1000)*1,("var_ncap"=[1]OUT_SyntheticFuels!$B$4:$B$1000)*1,[1]OUT_SyntheticFuels!O$4:O$1000)</f>
        <v>5.9876242080268605E-8</v>
      </c>
      <c r="Q2325" s="7" cm="1">
        <f t="array" ref="Q2325">SUMPRODUCT(("CT_CWODBDS"=[1]OUT_SyntheticFuels!$C$4:$C$1000)*1,("var_ncap"=[1]OUT_SyntheticFuels!$B$4:$B$1000)*1,[1]OUT_SyntheticFuels!P$4:P$1000)</f>
        <v>5.6160441165642E-7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9.6059487980364402E-6</v>
      </c>
      <c r="L2326" s="7" cm="1">
        <f t="array" ref="L2326">SUMPRODUCT(("CT_CWODBDSCCS"=[1]OUT_SyntheticFuels!$C$4:$C$1000)*1,("var_ncap"=[1]OUT_SyntheticFuels!$B$4:$B$1000)*1,[1]OUT_SyntheticFuels!K$4:K$1000)</f>
        <v>3.50165399285557E-6</v>
      </c>
      <c r="M2326" s="7" cm="1">
        <f t="array" ref="M2326">SUMPRODUCT(("CT_CWODBDSCCS"=[1]OUT_SyntheticFuels!$C$4:$C$1000)*1,("var_ncap"=[1]OUT_SyntheticFuels!$B$4:$B$1000)*1,[1]OUT_SyntheticFuels!L$4:L$1000)</f>
        <v>0.21172250723455699</v>
      </c>
      <c r="N2326" s="7" cm="1">
        <f t="array" ref="N2326">SUMPRODUCT(("CT_CWODBDSCCS"=[1]OUT_SyntheticFuels!$C$4:$C$1000)*1,("var_ncap"=[1]OUT_SyntheticFuels!$B$4:$B$1000)*1,[1]OUT_SyntheticFuels!M$4:M$1000)</f>
        <v>8.83142063750367E-8</v>
      </c>
      <c r="O2326" s="7" cm="1">
        <f t="array" ref="O2326">SUMPRODUCT(("CT_CWODBDSCCS"=[1]OUT_SyntheticFuels!$C$4:$C$1000)*1,("var_ncap"=[1]OUT_SyntheticFuels!$B$4:$B$1000)*1,[1]OUT_SyntheticFuels!N$4:N$1000)</f>
        <v>1.2853515906008701E-7</v>
      </c>
      <c r="P2326" s="7" cm="1">
        <f t="array" ref="P2326">SUMPRODUCT(("CT_CWODBDSCCS"=[1]OUT_SyntheticFuels!$C$4:$C$1000)*1,("var_ncap"=[1]OUT_SyntheticFuels!$B$4:$B$1000)*1,[1]OUT_SyntheticFuels!O$4:O$1000)</f>
        <v>3.4369841393605701E-7</v>
      </c>
      <c r="Q2326" s="7" cm="1">
        <f t="array" ref="Q2326">SUMPRODUCT(("CT_CWODBDSCCS"=[1]OUT_SyntheticFuels!$C$4:$C$1000)*1,("var_ncap"=[1]OUT_SyntheticFuels!$B$4:$B$1000)*1,[1]OUT_SyntheticFuels!P$4:P$1000)</f>
        <v>0.20120717550504799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1.8480568899744899E-2</v>
      </c>
      <c r="G2327" s="7" cm="1">
        <f t="array" ref="G2327">SUMPRODUCT(("CT_CWODETH"=[1]OUT_SyntheticFuels!$C$4:$C$1000)*1,("var_ncap"=[1]OUT_SyntheticFuels!$B$4:$B$1000)*1,[1]OUT_SyntheticFuels!F$4:F$1000)</f>
        <v>1.44130700024096E-7</v>
      </c>
      <c r="H2327" s="7" cm="1">
        <f t="array" ref="H2327">SUMPRODUCT(("CT_CWODETH"=[1]OUT_SyntheticFuels!$C$4:$C$1000)*1,("var_ncap"=[1]OUT_SyntheticFuels!$B$4:$B$1000)*1,[1]OUT_SyntheticFuels!G$4:G$1000)</f>
        <v>1.9780813458149402E-2</v>
      </c>
      <c r="I2327" s="7" cm="1">
        <f t="array" ref="I2327">SUMPRODUCT(("CT_CWODETH"=[1]OUT_SyntheticFuels!$C$4:$C$1000)*1,("var_ncap"=[1]OUT_SyntheticFuels!$B$4:$B$1000)*1,[1]OUT_SyntheticFuels!H$4:H$1000)</f>
        <v>4.2328216201319697E-8</v>
      </c>
      <c r="J2327" s="7" cm="1">
        <f t="array" ref="J2327">SUMPRODUCT(("CT_CWODETH"=[1]OUT_SyntheticFuels!$C$4:$C$1000)*1,("var_ncap"=[1]OUT_SyntheticFuels!$B$4:$B$1000)*1,[1]OUT_SyntheticFuels!I$4:I$1000)</f>
        <v>1.06249693033901E-7</v>
      </c>
      <c r="K2327" s="7" cm="1">
        <f t="array" ref="K2327">SUMPRODUCT(("CT_CWODETH"=[1]OUT_SyntheticFuels!$C$4:$C$1000)*1,("var_ncap"=[1]OUT_SyntheticFuels!$B$4:$B$1000)*1,[1]OUT_SyntheticFuels!J$4:J$1000)</f>
        <v>1.25870900900711E-7</v>
      </c>
      <c r="L2327" s="7" cm="1">
        <f t="array" ref="L2327">SUMPRODUCT(("CT_CWODETH"=[1]OUT_SyntheticFuels!$C$4:$C$1000)*1,("var_ncap"=[1]OUT_SyntheticFuels!$B$4:$B$1000)*1,[1]OUT_SyntheticFuels!K$4:K$1000)</f>
        <v>5.2679560136578801E-6</v>
      </c>
      <c r="M2327" s="7" cm="1">
        <f t="array" ref="M2327">SUMPRODUCT(("CT_CWODETH"=[1]OUT_SyntheticFuels!$C$4:$C$1000)*1,("var_ncap"=[1]OUT_SyntheticFuels!$B$4:$B$1000)*1,[1]OUT_SyntheticFuels!L$4:L$1000)</f>
        <v>5.3599973210891996E-6</v>
      </c>
      <c r="N2327" s="7" cm="1">
        <f t="array" ref="N2327">SUMPRODUCT(("CT_CWODETH"=[1]OUT_SyntheticFuels!$C$4:$C$1000)*1,("var_ncap"=[1]OUT_SyntheticFuels!$B$4:$B$1000)*1,[1]OUT_SyntheticFuels!M$4:M$1000)</f>
        <v>2.8563120046536801E-7</v>
      </c>
      <c r="O2327" s="7" cm="1">
        <f t="array" ref="O2327">SUMPRODUCT(("CT_CWODETH"=[1]OUT_SyntheticFuels!$C$4:$C$1000)*1,("var_ncap"=[1]OUT_SyntheticFuels!$B$4:$B$1000)*1,[1]OUT_SyntheticFuels!N$4:N$1000)</f>
        <v>2.46421789946517E-5</v>
      </c>
      <c r="P2327" s="7" cm="1">
        <f t="array" ref="P2327">SUMPRODUCT(("CT_CWODETH"=[1]OUT_SyntheticFuels!$C$4:$C$1000)*1,("var_ncap"=[1]OUT_SyntheticFuels!$B$4:$B$1000)*1,[1]OUT_SyntheticFuels!O$4:O$1000)</f>
        <v>9.6953842342833904E-8</v>
      </c>
      <c r="Q2327" s="7" cm="1">
        <f t="array" ref="Q2327">SUMPRODUCT(("CT_CWODETH"=[1]OUT_SyntheticFuels!$C$4:$C$1000)*1,("var_ncap"=[1]OUT_SyntheticFuels!$B$4:$B$1000)*1,[1]OUT_SyntheticFuels!P$4:P$1000)</f>
        <v>3.42902455250358E-6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3.6065696393379001E-6</v>
      </c>
      <c r="L2328" s="7" cm="1">
        <f t="array" ref="L2328">SUMPRODUCT(("CT_CWODETHCCS"=[1]OUT_SyntheticFuels!$C$4:$C$1000)*1,("var_ncap"=[1]OUT_SyntheticFuels!$B$4:$B$1000)*1,[1]OUT_SyntheticFuels!K$4:K$1000)</f>
        <v>4.0029121973731302E-6</v>
      </c>
      <c r="M2328" s="7" cm="1">
        <f t="array" ref="M2328">SUMPRODUCT(("CT_CWODETHCCS"=[1]OUT_SyntheticFuels!$C$4:$C$1000)*1,("var_ncap"=[1]OUT_SyntheticFuels!$B$4:$B$1000)*1,[1]OUT_SyntheticFuels!L$4:L$1000)</f>
        <v>2.9948096305296202E-6</v>
      </c>
      <c r="N2328" s="7" cm="1">
        <f t="array" ref="N2328">SUMPRODUCT(("CT_CWODETHCCS"=[1]OUT_SyntheticFuels!$C$4:$C$1000)*1,("var_ncap"=[1]OUT_SyntheticFuels!$B$4:$B$1000)*1,[1]OUT_SyntheticFuels!M$4:M$1000)</f>
        <v>5.2248781651229602E-8</v>
      </c>
      <c r="O2328" s="7" cm="1">
        <f t="array" ref="O2328">SUMPRODUCT(("CT_CWODETHCCS"=[1]OUT_SyntheticFuels!$C$4:$C$1000)*1,("var_ncap"=[1]OUT_SyntheticFuels!$B$4:$B$1000)*1,[1]OUT_SyntheticFuels!N$4:N$1000)</f>
        <v>3.1126412154551597E-5</v>
      </c>
      <c r="P2328" s="7" cm="1">
        <f t="array" ref="P2328">SUMPRODUCT(("CT_CWODETHCCS"=[1]OUT_SyntheticFuels!$C$4:$C$1000)*1,("var_ncap"=[1]OUT_SyntheticFuels!$B$4:$B$1000)*1,[1]OUT_SyntheticFuels!O$4:O$1000)</f>
        <v>4.81774712180142E-8</v>
      </c>
      <c r="Q2328" s="7" cm="1">
        <f t="array" ref="Q2328">SUMPRODUCT(("CT_CWODETHCCS"=[1]OUT_SyntheticFuels!$C$4:$C$1000)*1,("var_ncap"=[1]OUT_SyntheticFuels!$B$4:$B$1000)*1,[1]OUT_SyntheticFuels!P$4:P$1000)</f>
        <v>2.0663027851320701E-6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4.9416501599219398E-2</v>
      </c>
      <c r="G2329" s="7" cm="1">
        <f t="array" ref="G2329">SUMPRODUCT(("SUP_MNRBIO"=[1]OUT_SyntheticFuels!$C$4:$C$1000)*1,("var_ncap"=[1]OUT_SyntheticFuels!$B$4:$B$1000)*1,[1]OUT_SyntheticFuels!F$4:F$1000)</f>
        <v>0.112982526060974</v>
      </c>
      <c r="H2329" s="7" cm="1">
        <f t="array" ref="H2329">SUMPRODUCT(("SUP_MNRBIO"=[1]OUT_SyntheticFuels!$C$4:$C$1000)*1,("var_ncap"=[1]OUT_SyntheticFuels!$B$4:$B$1000)*1,[1]OUT_SyntheticFuels!G$4:G$1000)</f>
        <v>3.9747203560485002E-7</v>
      </c>
      <c r="I2329" s="7" cm="1">
        <f t="array" ref="I2329">SUMPRODUCT(("SUP_MNRBIO"=[1]OUT_SyntheticFuels!$C$4:$C$1000)*1,("var_ncap"=[1]OUT_SyntheticFuels!$B$4:$B$1000)*1,[1]OUT_SyntheticFuels!H$4:H$1000)</f>
        <v>3.3818129666144201E-7</v>
      </c>
      <c r="J2329" s="7" cm="1">
        <f t="array" ref="J2329">SUMPRODUCT(("SUP_MNRBIO"=[1]OUT_SyntheticFuels!$C$4:$C$1000)*1,("var_ncap"=[1]OUT_SyntheticFuels!$B$4:$B$1000)*1,[1]OUT_SyntheticFuels!I$4:I$1000)</f>
        <v>1.3357267662301201E-6</v>
      </c>
      <c r="K2329" s="7" cm="1">
        <f t="array" ref="K2329">SUMPRODUCT(("SUP_MNRBIO"=[1]OUT_SyntheticFuels!$C$4:$C$1000)*1,("var_ncap"=[1]OUT_SyntheticFuels!$B$4:$B$1000)*1,[1]OUT_SyntheticFuels!J$4:J$1000)</f>
        <v>7.2456202326392105E-2</v>
      </c>
      <c r="L2329" s="7" cm="1">
        <f t="array" ref="L2329">SUMPRODUCT(("SUP_MNRBIO"=[1]OUT_SyntheticFuels!$C$4:$C$1000)*1,("var_ncap"=[1]OUT_SyntheticFuels!$B$4:$B$1000)*1,[1]OUT_SyntheticFuels!K$4:K$1000)</f>
        <v>0.14407786313137799</v>
      </c>
      <c r="M2329" s="7" cm="1">
        <f t="array" ref="M2329">SUMPRODUCT(("SUP_MNRBIO"=[1]OUT_SyntheticFuels!$C$4:$C$1000)*1,("var_ncap"=[1]OUT_SyntheticFuels!$B$4:$B$1000)*1,[1]OUT_SyntheticFuels!L$4:L$1000)</f>
        <v>2.06318558240987E-2</v>
      </c>
      <c r="N2329" s="7" cm="1">
        <f t="array" ref="N2329">SUMPRODUCT(("SUP_MNRBIO"=[1]OUT_SyntheticFuels!$C$4:$C$1000)*1,("var_ncap"=[1]OUT_SyntheticFuels!$B$4:$B$1000)*1,[1]OUT_SyntheticFuels!M$4:M$1000)</f>
        <v>9.6008171770087195E-3</v>
      </c>
      <c r="O2329" s="7" cm="1">
        <f t="array" ref="O2329">SUMPRODUCT(("SUP_MNRBIO"=[1]OUT_SyntheticFuels!$C$4:$C$1000)*1,("var_ncap"=[1]OUT_SyntheticFuels!$B$4:$B$1000)*1,[1]OUT_SyntheticFuels!N$4:N$1000)</f>
        <v>6.9314048609000506E-2</v>
      </c>
      <c r="P2329" s="7" cm="1">
        <f t="array" ref="P2329">SUMPRODUCT(("SUP_MNRBIO"=[1]OUT_SyntheticFuels!$C$4:$C$1000)*1,("var_ncap"=[1]OUT_SyntheticFuels!$B$4:$B$1000)*1,[1]OUT_SyntheticFuels!O$4:O$1000)</f>
        <v>0.14407768418573699</v>
      </c>
      <c r="Q2329" s="7" cm="1">
        <f t="array" ref="Q2329">SUMPRODUCT(("SUP_MNRBIO"=[1]OUT_SyntheticFuels!$C$4:$C$1000)*1,("var_ncap"=[1]OUT_SyntheticFuels!$B$4:$B$1000)*1,[1]OUT_SyntheticFuels!P$4:P$1000)</f>
        <v>2.0728793835267299E-2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4.0964177784350601E-3</v>
      </c>
      <c r="G2330" s="7" cm="1">
        <f t="array" ref="G2330">SUMPRODUCT(("SUP_WSTBIO"=[1]OUT_SyntheticFuels!$C$4:$C$1000)*1,("var_ncap"=[1]OUT_SyntheticFuels!$B$4:$B$1000)*1,[1]OUT_SyntheticFuels!F$4:F$1000)</f>
        <v>4.2288841308358001E-3</v>
      </c>
      <c r="H2330" s="7" cm="1">
        <f t="array" ref="H2330">SUMPRODUCT(("SUP_WSTBIO"=[1]OUT_SyntheticFuels!$C$4:$C$1000)*1,("var_ncap"=[1]OUT_SyntheticFuels!$B$4:$B$1000)*1,[1]OUT_SyntheticFuels!G$4:G$1000)</f>
        <v>7.3717584413364994E-8</v>
      </c>
      <c r="I2330" s="7" cm="1">
        <f t="array" ref="I2330">SUMPRODUCT(("SUP_WSTBIO"=[1]OUT_SyntheticFuels!$C$4:$C$1000)*1,("var_ncap"=[1]OUT_SyntheticFuels!$B$4:$B$1000)*1,[1]OUT_SyntheticFuels!H$4:H$1000)</f>
        <v>7.5929213485263505E-2</v>
      </c>
      <c r="J2330" s="7" cm="1">
        <f t="array" ref="J2330">SUMPRODUCT(("SUP_WSTBIO"=[1]OUT_SyntheticFuels!$C$4:$C$1000)*1,("var_ncap"=[1]OUT_SyntheticFuels!$B$4:$B$1000)*1,[1]OUT_SyntheticFuels!I$4:I$1000)</f>
        <v>0.11685389677045099</v>
      </c>
      <c r="K2330" s="7" cm="1">
        <f t="array" ref="K2330">SUMPRODUCT(("SUP_WSTBIO"=[1]OUT_SyntheticFuels!$C$4:$C$1000)*1,("var_ncap"=[1]OUT_SyntheticFuels!$B$4:$B$1000)*1,[1]OUT_SyntheticFuels!J$4:J$1000)</f>
        <v>0.120555839471279</v>
      </c>
      <c r="L2330" s="7" cm="1">
        <f t="array" ref="L2330">SUMPRODUCT(("SUP_WSTBIO"=[1]OUT_SyntheticFuels!$C$4:$C$1000)*1,("var_ncap"=[1]OUT_SyntheticFuels!$B$4:$B$1000)*1,[1]OUT_SyntheticFuels!K$4:K$1000)</f>
        <v>5.8938808926636201E-2</v>
      </c>
      <c r="M2330" s="7" cm="1">
        <f t="array" ref="M2330">SUMPRODUCT(("SUP_WSTBIO"=[1]OUT_SyntheticFuels!$C$4:$C$1000)*1,("var_ncap"=[1]OUT_SyntheticFuels!$B$4:$B$1000)*1,[1]OUT_SyntheticFuels!L$4:L$1000)</f>
        <v>7.5562507599894302E-2</v>
      </c>
      <c r="N2330" s="7" cm="1">
        <f t="array" ref="N2330">SUMPRODUCT(("SUP_WSTBIO"=[1]OUT_SyntheticFuels!$C$4:$C$1000)*1,("var_ncap"=[1]OUT_SyntheticFuels!$B$4:$B$1000)*1,[1]OUT_SyntheticFuels!M$4:M$1000)</f>
        <v>0.12602582326726899</v>
      </c>
      <c r="O2330" s="7" cm="1">
        <f t="array" ref="O2330">SUMPRODUCT(("SUP_WSTBIO"=[1]OUT_SyntheticFuels!$C$4:$C$1000)*1,("var_ncap"=[1]OUT_SyntheticFuels!$B$4:$B$1000)*1,[1]OUT_SyntheticFuels!N$4:N$1000)</f>
        <v>0.167041143783666</v>
      </c>
      <c r="P2330" s="7" cm="1">
        <f t="array" ref="P2330">SUMPRODUCT(("SUP_WSTBIO"=[1]OUT_SyntheticFuels!$C$4:$C$1000)*1,("var_ncap"=[1]OUT_SyntheticFuels!$B$4:$B$1000)*1,[1]OUT_SyntheticFuels!O$4:O$1000)</f>
        <v>6.2392735768757798E-2</v>
      </c>
      <c r="Q2330" s="7" cm="1">
        <f t="array" ref="Q2330">SUMPRODUCT(("SUP_WSTBIO"=[1]OUT_SyntheticFuels!$C$4:$C$1000)*1,("var_ncap"=[1]OUT_SyntheticFuels!$B$4:$B$1000)*1,[1]OUT_SyntheticFuels!P$4:P$1000)</f>
        <v>7.6263721506984294E-2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1.6071341920470899E-5</v>
      </c>
      <c r="L2332" s="7" cm="1">
        <f t="array" ref="L2332">SUMPRODUCT(("SUP_WSTHTGBIO"=[1]OUT_SyntheticFuels!$C$4:$C$1000)*1,("var_ncap"=[1]OUT_SyntheticFuels!$B$4:$B$1000)*1,[1]OUT_SyntheticFuels!K$4:K$1000)</f>
        <v>5.20500977827957E-7</v>
      </c>
      <c r="M2332" s="7" cm="1">
        <f t="array" ref="M2332">SUMPRODUCT(("SUP_WSTHTGBIO"=[1]OUT_SyntheticFuels!$C$4:$C$1000)*1,("var_ncap"=[1]OUT_SyntheticFuels!$B$4:$B$1000)*1,[1]OUT_SyntheticFuels!L$4:L$1000)</f>
        <v>4.3373792977722597E-3</v>
      </c>
      <c r="N2332" s="7" cm="1">
        <f t="array" ref="N2332">SUMPRODUCT(("SUP_WSTHTGBIO"=[1]OUT_SyntheticFuels!$C$4:$C$1000)*1,("var_ncap"=[1]OUT_SyntheticFuels!$B$4:$B$1000)*1,[1]OUT_SyntheticFuels!M$4:M$1000)</f>
        <v>6.6030468373512102E-8</v>
      </c>
      <c r="O2332" s="7" cm="1">
        <f t="array" ref="O2332">SUMPRODUCT(("SUP_WSTHTGBIO"=[1]OUT_SyntheticFuels!$C$4:$C$1000)*1,("var_ncap"=[1]OUT_SyntheticFuels!$B$4:$B$1000)*1,[1]OUT_SyntheticFuels!N$4:N$1000)</f>
        <v>1.3195520089063801E-4</v>
      </c>
      <c r="P2332" s="7" cm="1">
        <f t="array" ref="P2332">SUMPRODUCT(("SUP_WSTHTGBIO"=[1]OUT_SyntheticFuels!$C$4:$C$1000)*1,("var_ncap"=[1]OUT_SyntheticFuels!$B$4:$B$1000)*1,[1]OUT_SyntheticFuels!O$4:O$1000)</f>
        <v>5.8609493161312601E-8</v>
      </c>
      <c r="Q2332" s="7" cm="1">
        <f t="array" ref="Q2332">SUMPRODUCT(("SUP_WSTHTGBIO"=[1]OUT_SyntheticFuels!$C$4:$C$1000)*1,("var_ncap"=[1]OUT_SyntheticFuels!$B$4:$B$1000)*1,[1]OUT_SyntheticFuels!P$4:P$1000)</f>
        <v>1.4473905975857999E-6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2.48281850695777E-6</v>
      </c>
      <c r="L2333" s="7" cm="1">
        <f t="array" ref="L2333">SUMPRODUCT(("SUP_WSTHTGBIOCCS"=[1]OUT_SyntheticFuels!$C$4:$C$1000)*1,("var_ncap"=[1]OUT_SyntheticFuels!$B$4:$B$1000)*1,[1]OUT_SyntheticFuels!K$4:K$1000)</f>
        <v>2.5180687050037799E-7</v>
      </c>
      <c r="M2333" s="7" cm="1">
        <f t="array" ref="M2333">SUMPRODUCT(("SUP_WSTHTGBIOCCS"=[1]OUT_SyntheticFuels!$C$4:$C$1000)*1,("var_ncap"=[1]OUT_SyntheticFuels!$B$4:$B$1000)*1,[1]OUT_SyntheticFuels!L$4:L$1000)</f>
        <v>1.1009817305545E-5</v>
      </c>
      <c r="N2333" s="7" cm="1">
        <f t="array" ref="N2333">SUMPRODUCT(("SUP_WSTHTGBIOCCS"=[1]OUT_SyntheticFuels!$C$4:$C$1000)*1,("var_ncap"=[1]OUT_SyntheticFuels!$B$4:$B$1000)*1,[1]OUT_SyntheticFuels!M$4:M$1000)</f>
        <v>1.8502242183125499E-8</v>
      </c>
      <c r="O2333" s="7" cm="1">
        <f t="array" ref="O2333">SUMPRODUCT(("SUP_WSTHTGBIOCCS"=[1]OUT_SyntheticFuels!$C$4:$C$1000)*1,("var_ncap"=[1]OUT_SyntheticFuels!$B$4:$B$1000)*1,[1]OUT_SyntheticFuels!N$4:N$1000)</f>
        <v>1.0422750471471099E-5</v>
      </c>
      <c r="P2333" s="7" cm="1">
        <f t="array" ref="P2333">SUMPRODUCT(("SUP_WSTHTGBIOCCS"=[1]OUT_SyntheticFuels!$C$4:$C$1000)*1,("var_ncap"=[1]OUT_SyntheticFuels!$B$4:$B$1000)*1,[1]OUT_SyntheticFuels!O$4:O$1000)</f>
        <v>5.40187661124415E-8</v>
      </c>
      <c r="Q2333" s="7" cm="1">
        <f t="array" ref="Q2333">SUMPRODUCT(("SUP_WSTHTGBIOCCS"=[1]OUT_SyntheticFuels!$C$4:$C$1000)*1,("var_ncap"=[1]OUT_SyntheticFuels!$B$4:$B$1000)*1,[1]OUT_SyntheticFuels!P$4:P$1000)</f>
        <v>2.3351424410745101E-6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1.7334312794812599E-7</v>
      </c>
      <c r="G2334" s="7" cm="1">
        <f t="array" ref="G2334">SUMPRODUCT(("SUP_WODBIO"=[1]OUT_SyntheticFuels!$C$4:$C$1000)*1,("var_ncap"=[1]OUT_SyntheticFuels!$B$4:$B$1000)*1,[1]OUT_SyntheticFuels!F$4:F$1000)</f>
        <v>6.1735555326208096E-6</v>
      </c>
      <c r="H2334" s="7" cm="1">
        <f t="array" ref="H2334">SUMPRODUCT(("SUP_WODBIO"=[1]OUT_SyntheticFuels!$C$4:$C$1000)*1,("var_ncap"=[1]OUT_SyntheticFuels!$B$4:$B$1000)*1,[1]OUT_SyntheticFuels!G$4:G$1000)</f>
        <v>2.0365775555580901E-7</v>
      </c>
      <c r="I2334" s="7" cm="1">
        <f t="array" ref="I2334">SUMPRODUCT(("SUP_WODBIO"=[1]OUT_SyntheticFuels!$C$4:$C$1000)*1,("var_ncap"=[1]OUT_SyntheticFuels!$B$4:$B$1000)*1,[1]OUT_SyntheticFuels!H$4:H$1000)</f>
        <v>1.7759050187486799E-7</v>
      </c>
      <c r="J2334" s="7" cm="1">
        <f t="array" ref="J2334">SUMPRODUCT(("SUP_WODBIO"=[1]OUT_SyntheticFuels!$C$4:$C$1000)*1,("var_ncap"=[1]OUT_SyntheticFuels!$B$4:$B$1000)*1,[1]OUT_SyntheticFuels!I$4:I$1000)</f>
        <v>6.0188448475443597E-6</v>
      </c>
      <c r="K2334" s="7" cm="1">
        <f t="array" ref="K2334">SUMPRODUCT(("SUP_WODBIO"=[1]OUT_SyntheticFuels!$C$4:$C$1000)*1,("var_ncap"=[1]OUT_SyntheticFuels!$B$4:$B$1000)*1,[1]OUT_SyntheticFuels!J$4:J$1000)</f>
        <v>3.5977842479946698E-7</v>
      </c>
      <c r="L2334" s="7" cm="1">
        <f t="array" ref="L2334">SUMPRODUCT(("SUP_WODBIO"=[1]OUT_SyntheticFuels!$C$4:$C$1000)*1,("var_ncap"=[1]OUT_SyntheticFuels!$B$4:$B$1000)*1,[1]OUT_SyntheticFuels!K$4:K$1000)</f>
        <v>3.8746100092908596E-6</v>
      </c>
      <c r="M2334" s="7" cm="1">
        <f t="array" ref="M2334">SUMPRODUCT(("SUP_WODBIO"=[1]OUT_SyntheticFuels!$C$4:$C$1000)*1,("var_ncap"=[1]OUT_SyntheticFuels!$B$4:$B$1000)*1,[1]OUT_SyntheticFuels!L$4:L$1000)</f>
        <v>2.7109292620187002E-6</v>
      </c>
      <c r="N2334" s="7" cm="1">
        <f t="array" ref="N2334">SUMPRODUCT(("SUP_WODBIO"=[1]OUT_SyntheticFuels!$C$4:$C$1000)*1,("var_ncap"=[1]OUT_SyntheticFuels!$B$4:$B$1000)*1,[1]OUT_SyntheticFuels!M$4:M$1000)</f>
        <v>3.6844188060120601E-7</v>
      </c>
      <c r="O2334" s="7" cm="1">
        <f t="array" ref="O2334">SUMPRODUCT(("SUP_WODBIO"=[1]OUT_SyntheticFuels!$C$4:$C$1000)*1,("var_ncap"=[1]OUT_SyntheticFuels!$B$4:$B$1000)*1,[1]OUT_SyntheticFuels!N$4:N$1000)</f>
        <v>9.0448764747703303E-6</v>
      </c>
      <c r="P2334" s="7" cm="1">
        <f t="array" ref="P2334">SUMPRODUCT(("SUP_WODBIO"=[1]OUT_SyntheticFuels!$C$4:$C$1000)*1,("var_ncap"=[1]OUT_SyntheticFuels!$B$4:$B$1000)*1,[1]OUT_SyntheticFuels!O$4:O$1000)</f>
        <v>9.6122101004859702E-7</v>
      </c>
      <c r="Q2334" s="7" cm="1">
        <f t="array" ref="Q2334">SUMPRODUCT(("SUP_WODBIO"=[1]OUT_SyntheticFuels!$C$4:$C$1000)*1,("var_ncap"=[1]OUT_SyntheticFuels!$B$4:$B$1000)*1,[1]OUT_SyntheticFuels!P$4:P$1000)</f>
        <v>4.0640559344412602E-5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6.3468331967794199E-6</v>
      </c>
      <c r="L2335" s="7" cm="1">
        <f t="array" ref="L2335">SUMPRODUCT(("SUP_WODBIOCCS"=[1]OUT_SyntheticFuels!$C$4:$C$1000)*1,("var_ncap"=[1]OUT_SyntheticFuels!$B$4:$B$1000)*1,[1]OUT_SyntheticFuels!K$4:K$1000)</f>
        <v>1.10000499198751E-6</v>
      </c>
      <c r="M2335" s="7" cm="1">
        <f t="array" ref="M2335">SUMPRODUCT(("SUP_WODBIOCCS"=[1]OUT_SyntheticFuels!$C$4:$C$1000)*1,("var_ncap"=[1]OUT_SyntheticFuels!$B$4:$B$1000)*1,[1]OUT_SyntheticFuels!L$4:L$1000)</f>
        <v>4.6472646679342903E-6</v>
      </c>
      <c r="N2335" s="7" cm="1">
        <f t="array" ref="N2335">SUMPRODUCT(("SUP_WODBIOCCS"=[1]OUT_SyntheticFuels!$C$4:$C$1000)*1,("var_ncap"=[1]OUT_SyntheticFuels!$B$4:$B$1000)*1,[1]OUT_SyntheticFuels!M$4:M$1000)</f>
        <v>4.4595687822451297E-8</v>
      </c>
      <c r="O2335" s="7" cm="1">
        <f t="array" ref="O2335">SUMPRODUCT(("SUP_WODBIOCCS"=[1]OUT_SyntheticFuels!$C$4:$C$1000)*1,("var_ncap"=[1]OUT_SyntheticFuels!$B$4:$B$1000)*1,[1]OUT_SyntheticFuels!N$4:N$1000)</f>
        <v>1.13784863310264E-5</v>
      </c>
      <c r="P2335" s="7" cm="1">
        <f t="array" ref="P2335">SUMPRODUCT(("SUP_WODBIOCCS"=[1]OUT_SyntheticFuels!$C$4:$C$1000)*1,("var_ncap"=[1]OUT_SyntheticFuels!$B$4:$B$1000)*1,[1]OUT_SyntheticFuels!O$4:O$1000)</f>
        <v>2.5697289882392301E-7</v>
      </c>
      <c r="Q2335" s="7" cm="1">
        <f t="array" ref="Q2335">SUMPRODUCT(("SUP_WODBIOCCS"=[1]OUT_SyntheticFuels!$C$4:$C$1000)*1,("var_ncap"=[1]OUT_SyntheticFuels!$B$4:$B$1000)*1,[1]OUT_SyntheticFuels!P$4:P$1000)</f>
        <v>2.3154497743141902E-5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1.4290785572182101E-2</v>
      </c>
      <c r="G2336" s="7" cm="1">
        <f t="array" ref="G2336">SUMPRODUCT(("SUP_BIONGA"=[1]OUT_SyntheticFuels!$C$4:$C$1000)*1,("var_ncap"=[1]OUT_SyntheticFuels!$B$4:$B$1000)*1,[1]OUT_SyntheticFuels!F$4:F$1000)</f>
        <v>7.2555972061449897E-2</v>
      </c>
      <c r="H2336" s="7" cm="1">
        <f t="array" ref="H2336">SUMPRODUCT(("SUP_BIONGA"=[1]OUT_SyntheticFuels!$C$4:$C$1000)*1,("var_ncap"=[1]OUT_SyntheticFuels!$B$4:$B$1000)*1,[1]OUT_SyntheticFuels!G$4:G$1000)</f>
        <v>6.1576357939362906E-8</v>
      </c>
      <c r="I2336" s="7" cm="1">
        <f t="array" ref="I2336">SUMPRODUCT(("SUP_BIONGA"=[1]OUT_SyntheticFuels!$C$4:$C$1000)*1,("var_ncap"=[1]OUT_SyntheticFuels!$B$4:$B$1000)*1,[1]OUT_SyntheticFuels!H$4:H$1000)</f>
        <v>8.1387342961999997E-8</v>
      </c>
      <c r="J2336" s="7" cm="1">
        <f t="array" ref="J2336">SUMPRODUCT(("SUP_BIONGA"=[1]OUT_SyntheticFuels!$C$4:$C$1000)*1,("var_ncap"=[1]OUT_SyntheticFuels!$B$4:$B$1000)*1,[1]OUT_SyntheticFuels!I$4:I$1000)</f>
        <v>1.9612435988245599E-3</v>
      </c>
      <c r="K2336" s="7" cm="1">
        <f t="array" ref="K2336">SUMPRODUCT(("SUP_BIONGA"=[1]OUT_SyntheticFuels!$C$4:$C$1000)*1,("var_ncap"=[1]OUT_SyntheticFuels!$B$4:$B$1000)*1,[1]OUT_SyntheticFuels!J$4:J$1000)</f>
        <v>5.7612953957425203E-2</v>
      </c>
      <c r="L2336" s="7" cm="1">
        <f t="array" ref="L2336">SUMPRODUCT(("SUP_BIONGA"=[1]OUT_SyntheticFuels!$C$4:$C$1000)*1,("var_ncap"=[1]OUT_SyntheticFuels!$B$4:$B$1000)*1,[1]OUT_SyntheticFuels!K$4:K$1000)</f>
        <v>0.124276738884397</v>
      </c>
      <c r="M2336" s="7" cm="1">
        <f t="array" ref="M2336">SUMPRODUCT(("SUP_BIONGA"=[1]OUT_SyntheticFuels!$C$4:$C$1000)*1,("var_ncap"=[1]OUT_SyntheticFuels!$B$4:$B$1000)*1,[1]OUT_SyntheticFuels!L$4:L$1000)</f>
        <v>3.2437974324163302E-2</v>
      </c>
      <c r="N2336" s="7" cm="1">
        <f t="array" ref="N2336">SUMPRODUCT(("SUP_BIONGA"=[1]OUT_SyntheticFuels!$C$4:$C$1000)*1,("var_ncap"=[1]OUT_SyntheticFuels!$B$4:$B$1000)*1,[1]OUT_SyntheticFuels!M$4:M$1000)</f>
        <v>7.7984004999673506E-2</v>
      </c>
      <c r="O2336" s="7" cm="1">
        <f t="array" ref="O2336">SUMPRODUCT(("SUP_BIONGA"=[1]OUT_SyntheticFuels!$C$4:$C$1000)*1,("var_ncap"=[1]OUT_SyntheticFuels!$B$4:$B$1000)*1,[1]OUT_SyntheticFuels!N$4:N$1000)</f>
        <v>6.6494817279895493E-2</v>
      </c>
      <c r="P2336" s="7" cm="1">
        <f t="array" ref="P2336">SUMPRODUCT(("SUP_BIONGA"=[1]OUT_SyntheticFuels!$C$4:$C$1000)*1,("var_ncap"=[1]OUT_SyntheticFuels!$B$4:$B$1000)*1,[1]OUT_SyntheticFuels!O$4:O$1000)</f>
        <v>0.12427708774368</v>
      </c>
      <c r="Q2336" s="7" cm="1">
        <f t="array" ref="Q2336">SUMPRODUCT(("SUP_BIONGA"=[1]OUT_SyntheticFuels!$C$4:$C$1000)*1,("var_ncap"=[1]OUT_SyntheticFuels!$B$4:$B$1000)*1,[1]OUT_SyntheticFuels!P$4:P$1000)</f>
        <v>3.24399812881008E-2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0.154677980745593</v>
      </c>
      <c r="G2337" s="7" cm="1">
        <f t="array" ref="G2337">SUMPRODUCT(("CT_CWODPLT"=[1]OUT_SyntheticFuels!$C$4:$C$1000)*1,("var_ncap"=[1]OUT_SyntheticFuels!$B$4:$B$1000)*1,[1]OUT_SyntheticFuels!F$4:F$1000)</f>
        <v>5.2837182860763401E-2</v>
      </c>
      <c r="H2337" s="7" cm="1">
        <f t="array" ref="H2337">SUMPRODUCT(("CT_CWODPLT"=[1]OUT_SyntheticFuels!$C$4:$C$1000)*1,("var_ncap"=[1]OUT_SyntheticFuels!$B$4:$B$1000)*1,[1]OUT_SyntheticFuels!G$4:G$1000)</f>
        <v>2.9985233762675698E-7</v>
      </c>
      <c r="I2337" s="7" cm="1">
        <f t="array" ref="I2337">SUMPRODUCT(("CT_CWODPLT"=[1]OUT_SyntheticFuels!$C$4:$C$1000)*1,("var_ncap"=[1]OUT_SyntheticFuels!$B$4:$B$1000)*1,[1]OUT_SyntheticFuels!H$4:H$1000)</f>
        <v>3.8751229681997699E-7</v>
      </c>
      <c r="J2337" s="7" cm="1">
        <f t="array" ref="J2337">SUMPRODUCT(("CT_CWODPLT"=[1]OUT_SyntheticFuels!$C$4:$C$1000)*1,("var_ncap"=[1]OUT_SyntheticFuels!$B$4:$B$1000)*1,[1]OUT_SyntheticFuels!I$4:I$1000)</f>
        <v>0.16454409300570999</v>
      </c>
      <c r="K2337" s="7" cm="1">
        <f t="array" ref="K2337">SUMPRODUCT(("CT_CWODPLT"=[1]OUT_SyntheticFuels!$C$4:$C$1000)*1,("var_ncap"=[1]OUT_SyntheticFuels!$B$4:$B$1000)*1,[1]OUT_SyntheticFuels!J$4:J$1000)</f>
        <v>0.171051909664412</v>
      </c>
      <c r="L2337" s="7" cm="1">
        <f t="array" ref="L2337">SUMPRODUCT(("CT_CWODPLT"=[1]OUT_SyntheticFuels!$C$4:$C$1000)*1,("var_ncap"=[1]OUT_SyntheticFuels!$B$4:$B$1000)*1,[1]OUT_SyntheticFuels!K$4:K$1000)</f>
        <v>0.11468548091606599</v>
      </c>
      <c r="M2337" s="7" cm="1">
        <f t="array" ref="M2337">SUMPRODUCT(("CT_CWODPLT"=[1]OUT_SyntheticFuels!$C$4:$C$1000)*1,("var_ncap"=[1]OUT_SyntheticFuels!$B$4:$B$1000)*1,[1]OUT_SyntheticFuels!L$4:L$1000)</f>
        <v>5.9468166722531496E-3</v>
      </c>
      <c r="N2337" s="7" cm="1">
        <f t="array" ref="N2337">SUMPRODUCT(("CT_CWODPLT"=[1]OUT_SyntheticFuels!$C$4:$C$1000)*1,("var_ncap"=[1]OUT_SyntheticFuels!$B$4:$B$1000)*1,[1]OUT_SyntheticFuels!M$4:M$1000)</f>
        <v>0.122995367456239</v>
      </c>
      <c r="O2337" s="7" cm="1">
        <f t="array" ref="O2337">SUMPRODUCT(("CT_CWODPLT"=[1]OUT_SyntheticFuels!$C$4:$C$1000)*1,("var_ncap"=[1]OUT_SyntheticFuels!$B$4:$B$1000)*1,[1]OUT_SyntheticFuels!N$4:N$1000)</f>
        <v>0.207963836682027</v>
      </c>
      <c r="P2337" s="7" cm="1">
        <f t="array" ref="P2337">SUMPRODUCT(("CT_CWODPLT"=[1]OUT_SyntheticFuels!$C$4:$C$1000)*1,("var_ncap"=[1]OUT_SyntheticFuels!$B$4:$B$1000)*1,[1]OUT_SyntheticFuels!O$4:O$1000)</f>
        <v>0.104352878811346</v>
      </c>
      <c r="Q2337" s="7" cm="1">
        <f t="array" ref="Q2337">SUMPRODUCT(("CT_CWODPLT"=[1]OUT_SyntheticFuels!$C$4:$C$1000)*1,("var_ncap"=[1]OUT_SyntheticFuels!$B$4:$B$1000)*1,[1]OUT_SyntheticFuels!P$4:P$1000)</f>
        <v>5.1219261341737199E-6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1.59613672159894E-7</v>
      </c>
      <c r="J2338" s="7" cm="1">
        <f t="array" ref="J2338">SUMPRODUCT(("SUP_H2NGA"=[1]OUT_SyntheticFuels!$C$4:$C$1000)*1,("var_ncap"=[1]OUT_SyntheticFuels!$B$4:$B$1000)*1,[1]OUT_SyntheticFuels!I$4:I$1000)</f>
        <v>7.6541261724946797E-7</v>
      </c>
      <c r="K2338" s="7" cm="1">
        <f t="array" ref="K2338">SUMPRODUCT(("SUP_H2NGA"=[1]OUT_SyntheticFuels!$C$4:$C$1000)*1,("var_ncap"=[1]OUT_SyntheticFuels!$B$4:$B$1000)*1,[1]OUT_SyntheticFuels!J$4:J$1000)</f>
        <v>3.2697667400543298E-3</v>
      </c>
      <c r="L2338" s="7" cm="1">
        <f t="array" ref="L2338">SUMPRODUCT(("SUP_H2NGA"=[1]OUT_SyntheticFuels!$C$4:$C$1000)*1,("var_ncap"=[1]OUT_SyntheticFuels!$B$4:$B$1000)*1,[1]OUT_SyntheticFuels!K$4:K$1000)</f>
        <v>0.46523280110146298</v>
      </c>
      <c r="M2338" s="7" cm="1">
        <f t="array" ref="M2338">SUMPRODUCT(("SUP_H2NGA"=[1]OUT_SyntheticFuels!$C$4:$C$1000)*1,("var_ncap"=[1]OUT_SyntheticFuels!$B$4:$B$1000)*1,[1]OUT_SyntheticFuels!L$4:L$1000)</f>
        <v>1.14512392196728</v>
      </c>
      <c r="N2338" s="7" cm="1">
        <f t="array" ref="N2338">SUMPRODUCT(("SUP_H2NGA"=[1]OUT_SyntheticFuels!$C$4:$C$1000)*1,("var_ncap"=[1]OUT_SyntheticFuels!$B$4:$B$1000)*1,[1]OUT_SyntheticFuels!M$4:M$1000)</f>
        <v>1.66612792740283E-6</v>
      </c>
      <c r="O2338" s="7" cm="1">
        <f t="array" ref="O2338">SUMPRODUCT(("SUP_H2NGA"=[1]OUT_SyntheticFuels!$C$4:$C$1000)*1,("var_ncap"=[1]OUT_SyntheticFuels!$B$4:$B$1000)*1,[1]OUT_SyntheticFuels!N$4:N$1000)</f>
        <v>1.4194730073680599E-5</v>
      </c>
      <c r="P2338" s="7" cm="1">
        <f t="array" ref="P2338">SUMPRODUCT(("SUP_H2NGA"=[1]OUT_SyntheticFuels!$C$4:$C$1000)*1,("var_ncap"=[1]OUT_SyntheticFuels!$B$4:$B$1000)*1,[1]OUT_SyntheticFuels!O$4:O$1000)</f>
        <v>5.5173226348823899E-2</v>
      </c>
      <c r="Q2338" s="7" cm="1">
        <f t="array" ref="Q2338">SUMPRODUCT(("SUP_H2NGA"=[1]OUT_SyntheticFuels!$C$4:$C$1000)*1,("var_ncap"=[1]OUT_SyntheticFuels!$B$4:$B$1000)*1,[1]OUT_SyntheticFuels!P$4:P$1000)</f>
        <v>0.30479718278461898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3.0311094453686198E-7</v>
      </c>
      <c r="J2339" s="7" cm="1">
        <f t="array" ref="J2339">SUMPRODUCT(("SUP_H2DSL"=[1]OUT_SyntheticFuels!$C$4:$C$1000)*1,("var_ncap"=[1]OUT_SyntheticFuels!$B$4:$B$1000)*1,[1]OUT_SyntheticFuels!I$4:I$1000)</f>
        <v>1.89925523723694E-6</v>
      </c>
      <c r="K2339" s="7" cm="1">
        <f t="array" ref="K2339">SUMPRODUCT(("SUP_H2DSL"=[1]OUT_SyntheticFuels!$C$4:$C$1000)*1,("var_ncap"=[1]OUT_SyntheticFuels!$B$4:$B$1000)*1,[1]OUT_SyntheticFuels!J$4:J$1000)</f>
        <v>0.28402323628673898</v>
      </c>
      <c r="L2339" s="7" cm="1">
        <f t="array" ref="L2339">SUMPRODUCT(("SUP_H2DSL"=[1]OUT_SyntheticFuels!$C$4:$C$1000)*1,("var_ncap"=[1]OUT_SyntheticFuels!$B$4:$B$1000)*1,[1]OUT_SyntheticFuels!K$4:K$1000)</f>
        <v>2.7575553853486099E-6</v>
      </c>
      <c r="M2339" s="7" cm="1">
        <f t="array" ref="M2339">SUMPRODUCT(("SUP_H2DSL"=[1]OUT_SyntheticFuels!$C$4:$C$1000)*1,("var_ncap"=[1]OUT_SyntheticFuels!$B$4:$B$1000)*1,[1]OUT_SyntheticFuels!L$4:L$1000)</f>
        <v>1.1561727883133399E-6</v>
      </c>
      <c r="N2339" s="7" cm="1">
        <f t="array" ref="N2339">SUMPRODUCT(("SUP_H2DSL"=[1]OUT_SyntheticFuels!$C$4:$C$1000)*1,("var_ncap"=[1]OUT_SyntheticFuels!$B$4:$B$1000)*1,[1]OUT_SyntheticFuels!M$4:M$1000)</f>
        <v>1.81844107620082E-6</v>
      </c>
      <c r="O2339" s="7" cm="1">
        <f t="array" ref="O2339">SUMPRODUCT(("SUP_H2DSL"=[1]OUT_SyntheticFuels!$C$4:$C$1000)*1,("var_ncap"=[1]OUT_SyntheticFuels!$B$4:$B$1000)*1,[1]OUT_SyntheticFuels!N$4:N$1000)</f>
        <v>5.81404814073819E-2</v>
      </c>
      <c r="P2339" s="7" cm="1">
        <f t="array" ref="P2339">SUMPRODUCT(("SUP_H2DSL"=[1]OUT_SyntheticFuels!$C$4:$C$1000)*1,("var_ncap"=[1]OUT_SyntheticFuels!$B$4:$B$1000)*1,[1]OUT_SyntheticFuels!O$4:O$1000)</f>
        <v>8.3045359320400104E-7</v>
      </c>
      <c r="Q2339" s="7" cm="1">
        <f t="array" ref="Q2339">SUMPRODUCT(("SUP_H2DSL"=[1]OUT_SyntheticFuels!$C$4:$C$1000)*1,("var_ncap"=[1]OUT_SyntheticFuels!$B$4:$B$1000)*1,[1]OUT_SyntheticFuels!P$4:P$1000)</f>
        <v>1.7325439561863099E-6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2.0614495663043399E-7</v>
      </c>
      <c r="J2340" s="7" cm="1">
        <f t="array" ref="J2340">SUMPRODUCT(("SUP_H2GSL"=[1]OUT_SyntheticFuels!$C$4:$C$1000)*1,("var_ncap"=[1]OUT_SyntheticFuels!$B$4:$B$1000)*1,[1]OUT_SyntheticFuels!I$4:I$1000)</f>
        <v>2.0227406080981898E-6</v>
      </c>
      <c r="K2340" s="7" cm="1">
        <f t="array" ref="K2340">SUMPRODUCT(("SUP_H2GSL"=[1]OUT_SyntheticFuels!$C$4:$C$1000)*1,("var_ncap"=[1]OUT_SyntheticFuels!$B$4:$B$1000)*1,[1]OUT_SyntheticFuels!J$4:J$1000)</f>
        <v>0.27747555433343102</v>
      </c>
      <c r="L2340" s="7" cm="1">
        <f t="array" ref="L2340">SUMPRODUCT(("SUP_H2GSL"=[1]OUT_SyntheticFuels!$C$4:$C$1000)*1,("var_ncap"=[1]OUT_SyntheticFuels!$B$4:$B$1000)*1,[1]OUT_SyntheticFuels!K$4:K$1000)</f>
        <v>1.24263238708491E-6</v>
      </c>
      <c r="M2340" s="7" cm="1">
        <f t="array" ref="M2340">SUMPRODUCT(("SUP_H2GSL"=[1]OUT_SyntheticFuels!$C$4:$C$1000)*1,("var_ncap"=[1]OUT_SyntheticFuels!$B$4:$B$1000)*1,[1]OUT_SyntheticFuels!L$4:L$1000)</f>
        <v>8.3187853819033E-7</v>
      </c>
      <c r="N2340" s="7" cm="1">
        <f t="array" ref="N2340">SUMPRODUCT(("SUP_H2GSL"=[1]OUT_SyntheticFuels!$C$4:$C$1000)*1,("var_ncap"=[1]OUT_SyntheticFuels!$B$4:$B$1000)*1,[1]OUT_SyntheticFuels!M$4:M$1000)</f>
        <v>1.32918779212914E-6</v>
      </c>
      <c r="O2340" s="7" cm="1">
        <f t="array" ref="O2340">SUMPRODUCT(("SUP_H2GSL"=[1]OUT_SyntheticFuels!$C$4:$C$1000)*1,("var_ncap"=[1]OUT_SyntheticFuels!$B$4:$B$1000)*1,[1]OUT_SyntheticFuels!N$4:N$1000)</f>
        <v>3.0837135753275902E-2</v>
      </c>
      <c r="P2340" s="7" cm="1">
        <f t="array" ref="P2340">SUMPRODUCT(("SUP_H2GSL"=[1]OUT_SyntheticFuels!$C$4:$C$1000)*1,("var_ncap"=[1]OUT_SyntheticFuels!$B$4:$B$1000)*1,[1]OUT_SyntheticFuels!O$4:O$1000)</f>
        <v>6.60023467816232E-7</v>
      </c>
      <c r="Q2340" s="7" cm="1">
        <f t="array" ref="Q2340">SUMPRODUCT(("SUP_H2GSL"=[1]OUT_SyntheticFuels!$C$4:$C$1000)*1,("var_ncap"=[1]OUT_SyntheticFuels!$B$4:$B$1000)*1,[1]OUT_SyntheticFuels!P$4:P$1000)</f>
        <v>2.8002177363506999E-6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696.50764580484736</v>
      </c>
      <c r="D3" s="3">
        <f t="shared" ref="D3:H3" si="0">SUM(D4:D7)</f>
        <v>686.54003952418373</v>
      </c>
      <c r="E3" s="3">
        <f t="shared" si="0"/>
        <v>646.1009682546046</v>
      </c>
      <c r="F3" s="3">
        <f t="shared" si="0"/>
        <v>618.1987722102001</v>
      </c>
      <c r="G3" s="3">
        <f t="shared" si="0"/>
        <v>577.47504737238785</v>
      </c>
      <c r="H3" s="3">
        <f t="shared" si="0"/>
        <v>564.40503512171676</v>
      </c>
    </row>
    <row r="4" spans="2:8" x14ac:dyDescent="0.5">
      <c r="B4" s="23" t="s">
        <v>1727</v>
      </c>
      <c r="C4" s="1">
        <f>'SPS1'!F763</f>
        <v>142.21736912101505</v>
      </c>
      <c r="D4" s="1">
        <f>'SPS1'!G763</f>
        <v>141.20238927033347</v>
      </c>
      <c r="E4" s="1">
        <f>'SPS1'!H763</f>
        <v>142.32717067234117</v>
      </c>
      <c r="F4" s="1">
        <f>'SPS1'!I763</f>
        <v>144.14471814670003</v>
      </c>
      <c r="G4" s="1">
        <f>'SPS1'!J763</f>
        <v>144.45650281787778</v>
      </c>
      <c r="H4" s="1">
        <f>'SPS1'!K763</f>
        <v>145.06466725491157</v>
      </c>
    </row>
    <row r="5" spans="2:8" x14ac:dyDescent="0.5">
      <c r="B5" s="23" t="s">
        <v>1728</v>
      </c>
      <c r="C5" s="1">
        <f>'SPS1'!F882</f>
        <v>140.10106364194834</v>
      </c>
      <c r="D5" s="1">
        <f>'SPS1'!G882</f>
        <v>136.9900004609155</v>
      </c>
      <c r="E5" s="1">
        <f>'SPS1'!H882</f>
        <v>130.50881910301385</v>
      </c>
      <c r="F5" s="1">
        <f>'SPS1'!I882</f>
        <v>129.06022822658548</v>
      </c>
      <c r="G5" s="1">
        <f>'SPS1'!J882</f>
        <v>126.82181975943678</v>
      </c>
      <c r="H5" s="1">
        <f>'SPS1'!K882</f>
        <v>127.87160714546782</v>
      </c>
    </row>
    <row r="6" spans="2:8" x14ac:dyDescent="0.5">
      <c r="B6" s="23" t="s">
        <v>1729</v>
      </c>
      <c r="C6" s="1">
        <f>'SPS1'!F972</f>
        <v>217.71232595120014</v>
      </c>
      <c r="D6" s="1">
        <f>'SPS1'!G972</f>
        <v>219.57871508246149</v>
      </c>
      <c r="E6" s="1">
        <f>'SPS1'!H972</f>
        <v>219.28347806428872</v>
      </c>
      <c r="F6" s="1">
        <f>'SPS1'!I972</f>
        <v>217.28395202647619</v>
      </c>
      <c r="G6" s="1">
        <f>'SPS1'!J972</f>
        <v>204.9500937805266</v>
      </c>
      <c r="H6" s="1">
        <f>'SPS1'!K972</f>
        <v>194.65643716161347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196.47688709068382</v>
      </c>
      <c r="D7" s="1">
        <f>'SPS1'!G1136+'SPS1'!G1315+'SPS1'!G1399+'SPS1'!G1483+'SPS1'!G1490+'SPS1'!G1497+'SPS1'!G1546+'SPS1'!G1593+'SPS1'!G1640</f>
        <v>188.76893471047327</v>
      </c>
      <c r="E7" s="1">
        <f>'SPS1'!H1136+'SPS1'!H1315+'SPS1'!H1399+'SPS1'!H1483+'SPS1'!H1490+'SPS1'!H1497+'SPS1'!H1546+'SPS1'!H1593+'SPS1'!H1640</f>
        <v>153.98150041496081</v>
      </c>
      <c r="F7" s="1">
        <f>'SPS1'!I1136+'SPS1'!I1315+'SPS1'!I1399+'SPS1'!I1483+'SPS1'!I1490+'SPS1'!I1497+'SPS1'!I1546+'SPS1'!I1593+'SPS1'!I1640</f>
        <v>127.70987381043841</v>
      </c>
      <c r="G7" s="1">
        <f>'SPS1'!J1136+'SPS1'!J1315+'SPS1'!J1399+'SPS1'!J1483+'SPS1'!J1490+'SPS1'!J1497+'SPS1'!J1546+'SPS1'!J1593+'SPS1'!J1640</f>
        <v>101.24663101454667</v>
      </c>
      <c r="H7" s="1">
        <f>'SPS1'!K1136+'SPS1'!K1315+'SPS1'!K1399+'SPS1'!K1483+'SPS1'!K1490+'SPS1'!K1497+'SPS1'!K1546+'SPS1'!K1593+'SPS1'!K1640</f>
        <v>96.812323559723936</v>
      </c>
    </row>
    <row r="8" spans="2:8" x14ac:dyDescent="0.5">
      <c r="B8" s="2" t="s">
        <v>1735</v>
      </c>
      <c r="C8" s="3">
        <f>SUM(C9:C12)</f>
        <v>511.5243103605535</v>
      </c>
      <c r="D8" s="3">
        <f t="shared" ref="D8:H8" si="1">SUM(D9:D12)</f>
        <v>500.98338108355927</v>
      </c>
      <c r="E8" s="3">
        <f t="shared" si="1"/>
        <v>504.75621213196996</v>
      </c>
      <c r="F8" s="3">
        <f t="shared" si="1"/>
        <v>534.67143231600176</v>
      </c>
      <c r="G8" s="3">
        <f t="shared" si="1"/>
        <v>559.00804599670619</v>
      </c>
      <c r="H8" s="3">
        <f t="shared" si="1"/>
        <v>547.03787355067641</v>
      </c>
    </row>
    <row r="9" spans="2:8" x14ac:dyDescent="0.5">
      <c r="B9" s="23" t="s">
        <v>1732</v>
      </c>
      <c r="C9" s="1">
        <f>'SPS1'!F291+'SPS1'!F409</f>
        <v>493.21012367163729</v>
      </c>
      <c r="D9" s="1">
        <f>'SPS1'!G291+'SPS1'!G409</f>
        <v>475.70806809237365</v>
      </c>
      <c r="E9" s="1">
        <f>'SPS1'!H291+'SPS1'!H409</f>
        <v>478.51867569022136</v>
      </c>
      <c r="F9" s="1">
        <f>'SPS1'!I291+'SPS1'!I409</f>
        <v>511.30813286297138</v>
      </c>
      <c r="G9" s="1">
        <f>'SPS1'!J291+'SPS1'!J409</f>
        <v>519.48820547174478</v>
      </c>
      <c r="H9" s="1">
        <f>'SPS1'!K291+'SPS1'!K409</f>
        <v>494.4180735297723</v>
      </c>
    </row>
    <row r="10" spans="2:8" x14ac:dyDescent="0.5">
      <c r="B10" s="23" t="s">
        <v>1733</v>
      </c>
      <c r="C10" s="1">
        <f>'SPS1'!F590+'SPS1'!F604+'SPS1'!F644</f>
        <v>18.306702735593824</v>
      </c>
      <c r="D10" s="1">
        <f>'SPS1'!G590+'SPS1'!G604+'SPS1'!G644</f>
        <v>25.249589462344506</v>
      </c>
      <c r="E10" s="1">
        <f>'SPS1'!H590+'SPS1'!H604+'SPS1'!H644</f>
        <v>26.21230151091553</v>
      </c>
      <c r="F10" s="1">
        <f>'SPS1'!I590+'SPS1'!I604+'SPS1'!I644</f>
        <v>22.980522078676099</v>
      </c>
      <c r="G10" s="1">
        <f>'SPS1'!J590+'SPS1'!J604+'SPS1'!J644</f>
        <v>22.499364467536143</v>
      </c>
      <c r="H10" s="1">
        <f>'SPS1'!K590+'SPS1'!K604+'SPS1'!K644</f>
        <v>27.000505236260413</v>
      </c>
    </row>
    <row r="11" spans="2:8" x14ac:dyDescent="0.5">
      <c r="B11" s="23" t="s">
        <v>1731</v>
      </c>
      <c r="C11" s="1">
        <f>'SPS1'!F679</f>
        <v>7.483953322375855E-3</v>
      </c>
      <c r="D11" s="1">
        <f>'SPS1'!G679</f>
        <v>2.5723528841129693E-2</v>
      </c>
      <c r="E11" s="1">
        <f>'SPS1'!H679</f>
        <v>2.5234930833032437E-2</v>
      </c>
      <c r="F11" s="1">
        <f>'SPS1'!I679</f>
        <v>0.38277737435431364</v>
      </c>
      <c r="G11" s="1">
        <f>'SPS1'!J679</f>
        <v>17.020476057425288</v>
      </c>
      <c r="H11" s="1">
        <f>'SPS1'!K679</f>
        <v>25.619283306072038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1.1478571693482789E-5</v>
      </c>
    </row>
    <row r="13" spans="2:8" x14ac:dyDescent="0.5">
      <c r="B13" s="2" t="s">
        <v>1736</v>
      </c>
      <c r="C13" s="3">
        <f>'SPS1'!F2+'SPS1'!F20-'SPS1'!F57</f>
        <v>963.45517233107569</v>
      </c>
      <c r="D13" s="3">
        <f>'SPS1'!G2+'SPS1'!G20-'SPS1'!G57</f>
        <v>962.92337611727089</v>
      </c>
      <c r="E13" s="3">
        <f>'SPS1'!H2+'SPS1'!H20-'SPS1'!H57</f>
        <v>882.38511656278752</v>
      </c>
      <c r="F13" s="3">
        <f>'SPS1'!I2+'SPS1'!I20-'SPS1'!I57</f>
        <v>872.39106802967717</v>
      </c>
      <c r="G13" s="3">
        <f>'SPS1'!J2+'SPS1'!J20-'SPS1'!J57</f>
        <v>822.73206008731006</v>
      </c>
      <c r="H13" s="3">
        <f>'SPS1'!K2+'SPS1'!K20-'SPS1'!K57</f>
        <v>766.56535184789936</v>
      </c>
    </row>
    <row r="14" spans="2:8" x14ac:dyDescent="0.5">
      <c r="B14" s="23" t="s">
        <v>1737</v>
      </c>
      <c r="C14" s="1">
        <f>'SPS1'!F2</f>
        <v>301.54727811247807</v>
      </c>
      <c r="D14" s="1">
        <f>'SPS1'!G2</f>
        <v>296.36465505299975</v>
      </c>
      <c r="E14" s="1">
        <f>'SPS1'!H2</f>
        <v>327.25115253626393</v>
      </c>
      <c r="F14" s="1">
        <f>'SPS1'!I2</f>
        <v>375.12682568951891</v>
      </c>
      <c r="G14" s="1">
        <f>'SPS1'!J2</f>
        <v>436.287302219521</v>
      </c>
      <c r="H14" s="1">
        <f>'SPS1'!K2</f>
        <v>528.62955166319045</v>
      </c>
    </row>
    <row r="15" spans="2:8" x14ac:dyDescent="0.5">
      <c r="B15" s="23" t="s">
        <v>19</v>
      </c>
      <c r="C15" s="1">
        <f>'SPS1'!F20</f>
        <v>779.07789702809191</v>
      </c>
      <c r="D15" s="1">
        <f>'SPS1'!G20</f>
        <v>702.12616831986475</v>
      </c>
      <c r="E15" s="1">
        <f>'SPS1'!H20</f>
        <v>609.37025239528873</v>
      </c>
      <c r="F15" s="1">
        <f>'SPS1'!I20</f>
        <v>541.54317133195786</v>
      </c>
      <c r="G15" s="1">
        <f>'SPS1'!J20</f>
        <v>432.89765530372733</v>
      </c>
      <c r="H15" s="1">
        <f>'SPS1'!K20</f>
        <v>284.62371809708969</v>
      </c>
    </row>
    <row r="16" spans="2:8" x14ac:dyDescent="0.5">
      <c r="B16" s="23" t="s">
        <v>24</v>
      </c>
      <c r="C16" s="1">
        <f>'SPS1'!F57</f>
        <v>117.17000280949432</v>
      </c>
      <c r="D16" s="1">
        <f>'SPS1'!G57</f>
        <v>35.567447255593557</v>
      </c>
      <c r="E16" s="1">
        <f>'SPS1'!H57</f>
        <v>54.23628836876518</v>
      </c>
      <c r="F16" s="1">
        <f>'SPS1'!I57</f>
        <v>44.278928991799624</v>
      </c>
      <c r="G16" s="1">
        <f>'SPS1'!J57</f>
        <v>46.452897435938347</v>
      </c>
      <c r="H16" s="1">
        <f>'SPS1'!K57</f>
        <v>46.687917912380691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2026-03-24T10:32:02Z</dcterms:modified>
</cp:coreProperties>
</file>